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fc057dd0557de50/Desktop/ICAN/"/>
    </mc:Choice>
  </mc:AlternateContent>
  <xr:revisionPtr revIDLastSave="115" documentId="8_{FC21F462-B018-4513-966E-88F0318A0D8C}" xr6:coauthVersionLast="47" xr6:coauthVersionMax="47" xr10:uidLastSave="{FEF8E9BA-0452-4C2E-BC91-D7134641FF01}"/>
  <bookViews>
    <workbookView xWindow="-28920" yWindow="-3660" windowWidth="29040" windowHeight="15720" activeTab="1" xr2:uid="{B8900DBF-DC7A-4DF2-9F94-4FD0E641A511}"/>
  </bookViews>
  <sheets>
    <sheet name="Crop Plan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2" i="1" l="1"/>
  <c r="B33" i="1"/>
  <c r="B34" i="1"/>
  <c r="B35" i="1"/>
  <c r="B36" i="1"/>
  <c r="B37" i="1"/>
  <c r="B38" i="1"/>
  <c r="B31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W5" i="1"/>
  <c r="P5" i="1"/>
  <c r="C6" i="1"/>
  <c r="D6" i="1"/>
  <c r="Y6" i="1"/>
  <c r="Z6" i="1"/>
  <c r="AA6" i="1"/>
  <c r="G6" i="1" s="1"/>
  <c r="AB6" i="1"/>
  <c r="H6" i="1" s="1"/>
  <c r="AC6" i="1"/>
  <c r="I6" i="1" s="1"/>
  <c r="AD6" i="1"/>
  <c r="J6" i="1" s="1"/>
  <c r="C7" i="1"/>
  <c r="D7" i="1"/>
  <c r="Y7" i="1"/>
  <c r="Z7" i="1"/>
  <c r="AA7" i="1"/>
  <c r="G7" i="1" s="1"/>
  <c r="AB7" i="1"/>
  <c r="H7" i="1" s="1"/>
  <c r="AC7" i="1"/>
  <c r="I7" i="1" s="1"/>
  <c r="AD7" i="1"/>
  <c r="J7" i="1" s="1"/>
  <c r="C8" i="1"/>
  <c r="D8" i="1"/>
  <c r="Y8" i="1"/>
  <c r="Z8" i="1"/>
  <c r="AA8" i="1"/>
  <c r="G8" i="1" s="1"/>
  <c r="AB8" i="1"/>
  <c r="H8" i="1" s="1"/>
  <c r="AC8" i="1"/>
  <c r="I8" i="1" s="1"/>
  <c r="AD8" i="1"/>
  <c r="J8" i="1" s="1"/>
  <c r="C9" i="1"/>
  <c r="D9" i="1"/>
  <c r="Y9" i="1"/>
  <c r="Z9" i="1"/>
  <c r="AA9" i="1"/>
  <c r="G9" i="1" s="1"/>
  <c r="AB9" i="1"/>
  <c r="H9" i="1" s="1"/>
  <c r="AC9" i="1"/>
  <c r="I9" i="1" s="1"/>
  <c r="AD9" i="1"/>
  <c r="J9" i="1" s="1"/>
  <c r="C10" i="1"/>
  <c r="D10" i="1"/>
  <c r="Y10" i="1"/>
  <c r="Z10" i="1"/>
  <c r="AA10" i="1"/>
  <c r="G10" i="1" s="1"/>
  <c r="AB10" i="1"/>
  <c r="H10" i="1" s="1"/>
  <c r="AC10" i="1"/>
  <c r="I10" i="1" s="1"/>
  <c r="AD10" i="1"/>
  <c r="J10" i="1" s="1"/>
  <c r="C11" i="1"/>
  <c r="D11" i="1"/>
  <c r="Y11" i="1"/>
  <c r="Z11" i="1"/>
  <c r="AA11" i="1"/>
  <c r="G11" i="1" s="1"/>
  <c r="AB11" i="1"/>
  <c r="H11" i="1" s="1"/>
  <c r="AC11" i="1"/>
  <c r="I11" i="1" s="1"/>
  <c r="AD11" i="1"/>
  <c r="J11" i="1" s="1"/>
  <c r="C12" i="1"/>
  <c r="D12" i="1"/>
  <c r="Y12" i="1"/>
  <c r="Z12" i="1"/>
  <c r="AA12" i="1"/>
  <c r="G12" i="1" s="1"/>
  <c r="AB12" i="1"/>
  <c r="H12" i="1" s="1"/>
  <c r="AC12" i="1"/>
  <c r="I12" i="1" s="1"/>
  <c r="AD12" i="1"/>
  <c r="J12" i="1" s="1"/>
  <c r="C13" i="1"/>
  <c r="D13" i="1"/>
  <c r="Y13" i="1"/>
  <c r="G13" i="1" s="1"/>
  <c r="Z13" i="1"/>
  <c r="H13" i="1" s="1"/>
  <c r="AA13" i="1"/>
  <c r="AB13" i="1"/>
  <c r="AC13" i="1"/>
  <c r="I13" i="1" s="1"/>
  <c r="AD13" i="1"/>
  <c r="J13" i="1" s="1"/>
  <c r="C14" i="1"/>
  <c r="D14" i="1"/>
  <c r="Y14" i="1"/>
  <c r="G14" i="1" s="1"/>
  <c r="Z14" i="1"/>
  <c r="H14" i="1" s="1"/>
  <c r="AA14" i="1"/>
  <c r="AB14" i="1"/>
  <c r="AC14" i="1"/>
  <c r="I14" i="1" s="1"/>
  <c r="AD14" i="1"/>
  <c r="J14" i="1" s="1"/>
  <c r="C15" i="1"/>
  <c r="D15" i="1"/>
  <c r="Y15" i="1"/>
  <c r="G15" i="1" s="1"/>
  <c r="Z15" i="1"/>
  <c r="H15" i="1" s="1"/>
  <c r="AA15" i="1"/>
  <c r="AB15" i="1"/>
  <c r="AC15" i="1"/>
  <c r="I15" i="1" s="1"/>
  <c r="AD15" i="1"/>
  <c r="J15" i="1" s="1"/>
  <c r="C16" i="1"/>
  <c r="D16" i="1"/>
  <c r="Y16" i="1"/>
  <c r="Z16" i="1"/>
  <c r="AA16" i="1"/>
  <c r="G16" i="1" s="1"/>
  <c r="AB16" i="1"/>
  <c r="H16" i="1" s="1"/>
  <c r="AC16" i="1"/>
  <c r="I16" i="1" s="1"/>
  <c r="AD16" i="1"/>
  <c r="J16" i="1" s="1"/>
  <c r="C17" i="1"/>
  <c r="D17" i="1"/>
  <c r="Y17" i="1"/>
  <c r="Z17" i="1"/>
  <c r="AA17" i="1"/>
  <c r="G17" i="1" s="1"/>
  <c r="AB17" i="1"/>
  <c r="H17" i="1" s="1"/>
  <c r="AC17" i="1"/>
  <c r="I17" i="1" s="1"/>
  <c r="AD17" i="1"/>
  <c r="J17" i="1" s="1"/>
  <c r="C18" i="1"/>
  <c r="D18" i="1"/>
  <c r="Y18" i="1"/>
  <c r="G18" i="1" s="1"/>
  <c r="Z18" i="1"/>
  <c r="H18" i="1" s="1"/>
  <c r="AA18" i="1"/>
  <c r="AB18" i="1"/>
  <c r="AC18" i="1"/>
  <c r="I18" i="1" s="1"/>
  <c r="AD18" i="1"/>
  <c r="J18" i="1" s="1"/>
  <c r="C19" i="1"/>
  <c r="D19" i="1"/>
  <c r="Y19" i="1"/>
  <c r="G19" i="1" s="1"/>
  <c r="Z19" i="1"/>
  <c r="H19" i="1" s="1"/>
  <c r="AA19" i="1"/>
  <c r="AB19" i="1"/>
  <c r="AC19" i="1"/>
  <c r="I19" i="1" s="1"/>
  <c r="AD19" i="1"/>
  <c r="J19" i="1" s="1"/>
  <c r="C20" i="1"/>
  <c r="D20" i="1"/>
  <c r="Y20" i="1"/>
  <c r="G20" i="1" s="1"/>
  <c r="Z20" i="1"/>
  <c r="H20" i="1" s="1"/>
  <c r="AA20" i="1"/>
  <c r="AB20" i="1"/>
  <c r="AC20" i="1"/>
  <c r="I20" i="1" s="1"/>
  <c r="AD20" i="1"/>
  <c r="J20" i="1" s="1"/>
  <c r="C21" i="1"/>
  <c r="D21" i="1"/>
  <c r="Y21" i="1"/>
  <c r="G21" i="1" s="1"/>
  <c r="Z21" i="1"/>
  <c r="H21" i="1" s="1"/>
  <c r="AA21" i="1"/>
  <c r="AB21" i="1"/>
  <c r="AC21" i="1"/>
  <c r="I21" i="1" s="1"/>
  <c r="AD21" i="1"/>
  <c r="J21" i="1" s="1"/>
  <c r="C22" i="1"/>
  <c r="D22" i="1"/>
  <c r="Y22" i="1"/>
  <c r="G22" i="1" s="1"/>
  <c r="Z22" i="1"/>
  <c r="H22" i="1" s="1"/>
  <c r="AA22" i="1"/>
  <c r="AB22" i="1"/>
  <c r="AC22" i="1"/>
  <c r="I22" i="1" s="1"/>
  <c r="AD22" i="1"/>
  <c r="J22" i="1" s="1"/>
  <c r="C23" i="1"/>
  <c r="D23" i="1"/>
  <c r="Y23" i="1"/>
  <c r="G23" i="1" s="1"/>
  <c r="Z23" i="1"/>
  <c r="H23" i="1" s="1"/>
  <c r="AA23" i="1"/>
  <c r="AB23" i="1"/>
  <c r="AC23" i="1"/>
  <c r="I23" i="1" s="1"/>
  <c r="AD23" i="1"/>
  <c r="J23" i="1" s="1"/>
  <c r="C24" i="1"/>
  <c r="D24" i="1"/>
  <c r="Y24" i="1"/>
  <c r="G24" i="1" s="1"/>
  <c r="Z24" i="1"/>
  <c r="H24" i="1" s="1"/>
  <c r="AA24" i="1"/>
  <c r="AB24" i="1"/>
  <c r="AC24" i="1"/>
  <c r="I24" i="1" s="1"/>
  <c r="AD24" i="1"/>
  <c r="J24" i="1" s="1"/>
  <c r="C25" i="1"/>
  <c r="D25" i="1"/>
  <c r="Y25" i="1"/>
  <c r="G25" i="1" s="1"/>
  <c r="Z25" i="1"/>
  <c r="H25" i="1" s="1"/>
  <c r="AA25" i="1"/>
  <c r="AB25" i="1"/>
  <c r="AC25" i="1"/>
  <c r="I25" i="1" s="1"/>
  <c r="AD25" i="1"/>
  <c r="J25" i="1" s="1"/>
  <c r="C26" i="1"/>
  <c r="D26" i="1"/>
  <c r="Y26" i="1"/>
  <c r="Z26" i="1"/>
  <c r="AA26" i="1"/>
  <c r="G26" i="1" s="1"/>
  <c r="AB26" i="1"/>
  <c r="H26" i="1" s="1"/>
  <c r="AC26" i="1"/>
  <c r="I26" i="1" s="1"/>
  <c r="AD26" i="1"/>
  <c r="J26" i="1" s="1"/>
  <c r="C27" i="1"/>
  <c r="D27" i="1"/>
  <c r="Y27" i="1"/>
  <c r="Z27" i="1"/>
  <c r="AA27" i="1"/>
  <c r="G27" i="1" s="1"/>
  <c r="AB27" i="1"/>
  <c r="H27" i="1" s="1"/>
  <c r="AC27" i="1"/>
  <c r="I27" i="1" s="1"/>
  <c r="AD27" i="1"/>
  <c r="J27" i="1" s="1"/>
  <c r="C28" i="1"/>
  <c r="D28" i="1"/>
  <c r="Y28" i="1"/>
  <c r="Z28" i="1"/>
  <c r="AA28" i="1"/>
  <c r="G28" i="1" s="1"/>
  <c r="AB28" i="1"/>
  <c r="H28" i="1" s="1"/>
  <c r="AC28" i="1"/>
  <c r="I28" i="1" s="1"/>
  <c r="AD28" i="1"/>
  <c r="J28" i="1" s="1"/>
  <c r="AD5" i="1"/>
  <c r="J5" i="1" s="1"/>
  <c r="AC5" i="1"/>
  <c r="I5" i="1" s="1"/>
  <c r="AB5" i="1"/>
  <c r="AA5" i="1"/>
  <c r="Z5" i="1"/>
  <c r="H5" i="1" s="1"/>
  <c r="Y5" i="1"/>
  <c r="G5" i="1" s="1"/>
  <c r="D5" i="1"/>
  <c r="H32" i="2"/>
  <c r="J32" i="2"/>
  <c r="L32" i="2"/>
  <c r="N32" i="2"/>
  <c r="P32" i="2"/>
  <c r="R32" i="2"/>
  <c r="T32" i="2"/>
  <c r="H33" i="2"/>
  <c r="H34" i="2"/>
  <c r="H35" i="2"/>
  <c r="H36" i="2"/>
  <c r="H37" i="2"/>
  <c r="H38" i="2"/>
  <c r="H31" i="2"/>
  <c r="C5" i="1"/>
  <c r="R33" i="2"/>
  <c r="R34" i="2"/>
  <c r="R35" i="2"/>
  <c r="R36" i="2"/>
  <c r="R37" i="2"/>
  <c r="R38" i="2"/>
  <c r="R31" i="2"/>
  <c r="T33" i="2"/>
  <c r="T34" i="2"/>
  <c r="T35" i="2"/>
  <c r="T36" i="2"/>
  <c r="T37" i="2"/>
  <c r="T38" i="2"/>
  <c r="T31" i="2"/>
  <c r="L33" i="2"/>
  <c r="L34" i="2"/>
  <c r="L35" i="2"/>
  <c r="L36" i="2"/>
  <c r="L37" i="2"/>
  <c r="L38" i="2"/>
  <c r="L31" i="2"/>
  <c r="J31" i="2"/>
  <c r="P33" i="2"/>
  <c r="P34" i="2"/>
  <c r="P35" i="2"/>
  <c r="P36" i="2"/>
  <c r="P37" i="2"/>
  <c r="P38" i="2"/>
  <c r="P31" i="2"/>
  <c r="N33" i="2"/>
  <c r="N34" i="2"/>
  <c r="N35" i="2"/>
  <c r="N36" i="2"/>
  <c r="N37" i="2"/>
  <c r="N38" i="2"/>
  <c r="N31" i="2"/>
  <c r="J33" i="2"/>
  <c r="J34" i="2"/>
  <c r="J35" i="2"/>
  <c r="J36" i="2"/>
  <c r="J37" i="2"/>
  <c r="J38" i="2"/>
  <c r="I33" i="2" l="1"/>
  <c r="H39" i="2"/>
  <c r="U33" i="1"/>
  <c r="U34" i="1"/>
  <c r="U32" i="1"/>
  <c r="R39" i="2"/>
  <c r="S32" i="2" s="1"/>
  <c r="N39" i="2"/>
  <c r="J39" i="2"/>
  <c r="L39" i="2"/>
  <c r="P39" i="2"/>
  <c r="Q32" i="2" s="1"/>
  <c r="T39" i="2"/>
  <c r="U32" i="2" s="1"/>
  <c r="I32" i="2" l="1"/>
  <c r="K32" i="2"/>
  <c r="M32" i="2"/>
  <c r="O32" i="2"/>
  <c r="I37" i="2"/>
  <c r="I34" i="2"/>
  <c r="I35" i="2"/>
  <c r="I36" i="2"/>
  <c r="I38" i="2"/>
  <c r="I31" i="2"/>
  <c r="Q33" i="2"/>
  <c r="Q36" i="2"/>
  <c r="Q37" i="2"/>
  <c r="Q38" i="2"/>
  <c r="S37" i="2"/>
  <c r="S38" i="2"/>
  <c r="S36" i="2"/>
  <c r="S33" i="2"/>
  <c r="S31" i="2"/>
  <c r="S34" i="2"/>
  <c r="S35" i="2"/>
  <c r="U33" i="2"/>
  <c r="U37" i="2"/>
  <c r="U36" i="2"/>
  <c r="U38" i="2"/>
  <c r="K31" i="2"/>
  <c r="O38" i="2"/>
  <c r="M31" i="2"/>
  <c r="O36" i="2"/>
  <c r="M36" i="2"/>
  <c r="K36" i="2"/>
  <c r="O35" i="2"/>
  <c r="M35" i="2"/>
  <c r="K35" i="2"/>
  <c r="M33" i="2"/>
  <c r="K33" i="2"/>
  <c r="O33" i="2"/>
  <c r="O37" i="2"/>
  <c r="M37" i="2"/>
  <c r="K37" i="2"/>
  <c r="O31" i="2"/>
  <c r="K34" i="2"/>
  <c r="M34" i="2"/>
  <c r="O34" i="2"/>
  <c r="K38" i="2"/>
  <c r="M38" i="2"/>
  <c r="Q35" i="2"/>
  <c r="Q34" i="2"/>
  <c r="Q31" i="2"/>
  <c r="U35" i="2"/>
  <c r="U34" i="2"/>
  <c r="U31" i="2"/>
</calcChain>
</file>

<file path=xl/sharedStrings.xml><?xml version="1.0" encoding="utf-8"?>
<sst xmlns="http://schemas.openxmlformats.org/spreadsheetml/2006/main" count="346" uniqueCount="100">
  <si>
    <t>Barley</t>
  </si>
  <si>
    <t>Chickpeas</t>
  </si>
  <si>
    <t>Lentils</t>
  </si>
  <si>
    <t>Canola</t>
  </si>
  <si>
    <t>Durum</t>
  </si>
  <si>
    <t>Pasture</t>
  </si>
  <si>
    <t>Hay</t>
  </si>
  <si>
    <t>SW</t>
  </si>
  <si>
    <t>SH</t>
  </si>
  <si>
    <t>Tricale</t>
  </si>
  <si>
    <t>NE</t>
  </si>
  <si>
    <t>AL</t>
  </si>
  <si>
    <t>EH,WH,NE</t>
  </si>
  <si>
    <t>Oats</t>
  </si>
  <si>
    <t>NH, SE</t>
  </si>
  <si>
    <t>SW,NW</t>
  </si>
  <si>
    <t>Flax</t>
  </si>
  <si>
    <t>NH</t>
  </si>
  <si>
    <t xml:space="preserve">SE </t>
  </si>
  <si>
    <t>NE,NW</t>
  </si>
  <si>
    <t>SE</t>
  </si>
  <si>
    <t>Silage</t>
  </si>
  <si>
    <t xml:space="preserve">Field Notes </t>
  </si>
  <si>
    <t>2021 Variety</t>
  </si>
  <si>
    <t>2021 Crop</t>
  </si>
  <si>
    <t>2022 Variety</t>
  </si>
  <si>
    <t>2022 Crop</t>
  </si>
  <si>
    <t>2023 Variety</t>
  </si>
  <si>
    <t>2023 Crop</t>
  </si>
  <si>
    <t>2024 Variety</t>
  </si>
  <si>
    <t>2024 Crop</t>
  </si>
  <si>
    <t>2025 Variety</t>
  </si>
  <si>
    <t>2025 Crop</t>
  </si>
  <si>
    <t>2026 Variety</t>
  </si>
  <si>
    <t>2026 Crop</t>
  </si>
  <si>
    <t>2027 Variety</t>
  </si>
  <si>
    <t>2027 Crop</t>
  </si>
  <si>
    <t>Acres</t>
  </si>
  <si>
    <t>Mer</t>
  </si>
  <si>
    <t>Rg</t>
  </si>
  <si>
    <t>Twn</t>
  </si>
  <si>
    <t>Sec</t>
  </si>
  <si>
    <t>Qtr</t>
  </si>
  <si>
    <t>Field</t>
  </si>
  <si>
    <t>Farmer X Field History</t>
  </si>
  <si>
    <t>Field 1</t>
  </si>
  <si>
    <t>Field 2</t>
  </si>
  <si>
    <t>Field 3</t>
  </si>
  <si>
    <t>Field 4</t>
  </si>
  <si>
    <t>Field 5</t>
  </si>
  <si>
    <t>Field 6</t>
  </si>
  <si>
    <t>Field 7</t>
  </si>
  <si>
    <t>Field 8</t>
  </si>
  <si>
    <t>Field 9</t>
  </si>
  <si>
    <t>Field 10</t>
  </si>
  <si>
    <t>Field 11</t>
  </si>
  <si>
    <t>Field 12</t>
  </si>
  <si>
    <t>Field 13</t>
  </si>
  <si>
    <t>Field 14</t>
  </si>
  <si>
    <t>Field 15</t>
  </si>
  <si>
    <t>Field 16</t>
  </si>
  <si>
    <t>Field 17</t>
  </si>
  <si>
    <t>Field 18</t>
  </si>
  <si>
    <t>Field 19</t>
  </si>
  <si>
    <t>Field 20</t>
  </si>
  <si>
    <t>Field 21</t>
  </si>
  <si>
    <t>Field 22</t>
  </si>
  <si>
    <t>Field 23</t>
  </si>
  <si>
    <t>Field 24</t>
  </si>
  <si>
    <t>Peas</t>
  </si>
  <si>
    <t>LL</t>
  </si>
  <si>
    <t>Kablui</t>
  </si>
  <si>
    <t>Yield goal</t>
  </si>
  <si>
    <t>Seed rate</t>
  </si>
  <si>
    <t>Highest Fertility Actual Nurtients Applied</t>
  </si>
  <si>
    <t>Seed Row Product</t>
  </si>
  <si>
    <t>Seed Row Product Rate</t>
  </si>
  <si>
    <t xml:space="preserve">MR Product </t>
  </si>
  <si>
    <t>bu/ac</t>
  </si>
  <si>
    <t>lbs/ac</t>
  </si>
  <si>
    <t>N</t>
  </si>
  <si>
    <t>P</t>
  </si>
  <si>
    <t>K</t>
  </si>
  <si>
    <t>S</t>
  </si>
  <si>
    <t>SR MT</t>
  </si>
  <si>
    <t>MR Product Rate</t>
  </si>
  <si>
    <t>MR MT</t>
  </si>
  <si>
    <t xml:space="preserve">Notes: </t>
  </si>
  <si>
    <t>MT total</t>
  </si>
  <si>
    <t>Phos</t>
  </si>
  <si>
    <t>ChickPeas</t>
  </si>
  <si>
    <t>Cereal</t>
  </si>
  <si>
    <t>Wheat</t>
  </si>
  <si>
    <t>SR</t>
  </si>
  <si>
    <t>dl mr</t>
  </si>
  <si>
    <t>n</t>
  </si>
  <si>
    <t>p</t>
  </si>
  <si>
    <t>k</t>
  </si>
  <si>
    <t>s</t>
  </si>
  <si>
    <t>FARMER X Fertility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</si>
</sst>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1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5" fillId="0" borderId="0" xfId="0" applyFont="1"/>
    <xf numFmtId="0" fontId="4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0" fillId="0" borderId="2" xfId="0" applyBorder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4" xfId="0" applyFont="1" applyBorder="1"/>
    <xf numFmtId="0" fontId="6" fillId="0" borderId="5" xfId="0" applyFont="1" applyBorder="1"/>
    <xf numFmtId="0" fontId="5" fillId="0" borderId="5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7" fillId="0" borderId="0" xfId="0" applyFont="1"/>
    <xf numFmtId="0" fontId="3" fillId="9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0" borderId="0" xfId="0" applyFont="1" applyFill="1"/>
    <xf numFmtId="9" fontId="0" fillId="0" borderId="0" xfId="2" applyFont="1" applyFill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6" xfId="0" applyFont="1" applyFill="1" applyBorder="1" applyAlignment="1">
      <alignment horizontal="center"/>
    </xf>
    <xf numFmtId="1" fontId="10" fillId="4" borderId="4" xfId="0" applyNumberFormat="1" applyFont="1" applyFill="1" applyBorder="1" applyAlignment="1">
      <alignment horizontal="center"/>
    </xf>
    <xf numFmtId="1" fontId="3" fillId="5" borderId="2" xfId="0" applyNumberFormat="1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right"/>
    </xf>
    <xf numFmtId="0" fontId="3" fillId="0" borderId="10" xfId="0" applyFont="1" applyBorder="1"/>
    <xf numFmtId="0" fontId="0" fillId="0" borderId="11" xfId="0" applyBorder="1" applyAlignment="1">
      <alignment horizontal="right"/>
    </xf>
    <xf numFmtId="0" fontId="0" fillId="0" borderId="4" xfId="0" applyBorder="1" applyAlignment="1">
      <alignment horizontal="center"/>
    </xf>
    <xf numFmtId="0" fontId="11" fillId="0" borderId="2" xfId="0" applyFont="1" applyBorder="1" applyAlignment="1">
      <alignment horizontal="center"/>
    </xf>
    <xf numFmtId="164" fontId="11" fillId="0" borderId="6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2" xfId="0" applyFont="1" applyBorder="1"/>
    <xf numFmtId="0" fontId="3" fillId="0" borderId="5" xfId="0" applyFont="1" applyBorder="1" applyAlignment="1">
      <alignment horizontal="center"/>
    </xf>
    <xf numFmtId="0" fontId="0" fillId="0" borderId="13" xfId="0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/>
    <xf numFmtId="0" fontId="2" fillId="9" borderId="5" xfId="0" applyFont="1" applyFill="1" applyBorder="1" applyAlignment="1">
      <alignment horizontal="center" wrapText="1"/>
    </xf>
    <xf numFmtId="1" fontId="3" fillId="9" borderId="2" xfId="0" applyNumberFormat="1" applyFont="1" applyFill="1" applyBorder="1" applyAlignment="1">
      <alignment horizontal="center" wrapText="1"/>
    </xf>
    <xf numFmtId="0" fontId="2" fillId="7" borderId="5" xfId="0" applyFont="1" applyFill="1" applyBorder="1" applyAlignment="1">
      <alignment horizontal="center" wrapText="1"/>
    </xf>
    <xf numFmtId="1" fontId="3" fillId="7" borderId="1" xfId="0" applyNumberFormat="1" applyFont="1" applyFill="1" applyBorder="1" applyAlignment="1">
      <alignment horizontal="center" wrapText="1"/>
    </xf>
    <xf numFmtId="164" fontId="0" fillId="0" borderId="0" xfId="0" applyNumberFormat="1"/>
    <xf numFmtId="0" fontId="3" fillId="0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10" borderId="6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60"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9.9948118533890809E-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D5B8EA"/>
        </patternFill>
      </fill>
    </dxf>
    <dxf>
      <fill>
        <patternFill>
          <bgColor rgb="FFFFD393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rgb="FFD5B8EA"/>
        </patternFill>
      </fill>
    </dxf>
    <dxf>
      <fill>
        <patternFill>
          <bgColor rgb="FFFFD393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9.9948118533890809E-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7990-8075-491B-A1D8-ECC6C1D69E5A}">
  <sheetPr>
    <pageSetUpPr fitToPage="1"/>
  </sheetPr>
  <dimension ref="A1:W39"/>
  <sheetViews>
    <sheetView topLeftCell="A9" workbookViewId="0">
      <selection activeCell="H4" sqref="H4:H27"/>
    </sheetView>
  </sheetViews>
  <sheetFormatPr defaultColWidth="8.77734375" defaultRowHeight="15.6" x14ac:dyDescent="0.3"/>
  <cols>
    <col min="1" max="1" width="20.21875" style="1" customWidth="1"/>
    <col min="2" max="2" width="12.88671875" style="1" customWidth="1"/>
    <col min="3" max="3" width="11.21875" style="3" customWidth="1"/>
    <col min="4" max="4" width="4.77734375" style="1" customWidth="1"/>
    <col min="5" max="5" width="3.109375" style="1" customWidth="1"/>
    <col min="6" max="6" width="4.5546875" style="1" customWidth="1"/>
    <col min="7" max="7" width="9.6640625" style="1" customWidth="1"/>
    <col min="8" max="8" width="10.44140625" style="1" bestFit="1" customWidth="1"/>
    <col min="9" max="9" width="11.5546875" style="1" bestFit="1" customWidth="1"/>
    <col min="10" max="10" width="9.6640625" style="1" customWidth="1"/>
    <col min="11" max="11" width="11.77734375" style="1" customWidth="1"/>
    <col min="12" max="12" width="9.6640625" style="1" customWidth="1"/>
    <col min="13" max="13" width="11.33203125" style="1" customWidth="1"/>
    <col min="14" max="14" width="10.33203125" style="1" customWidth="1"/>
    <col min="15" max="15" width="11.109375" style="1" customWidth="1"/>
    <col min="16" max="16" width="9.88671875" style="1" bestFit="1" customWidth="1"/>
    <col min="17" max="17" width="11.21875" style="1" customWidth="1"/>
    <col min="18" max="18" width="10.5546875" style="1" customWidth="1"/>
    <col min="19" max="19" width="11.21875" customWidth="1"/>
    <col min="20" max="20" width="10.77734375" style="1" customWidth="1"/>
    <col min="21" max="21" width="11.21875" customWidth="1"/>
    <col min="22" max="22" width="31.21875" style="2" customWidth="1"/>
    <col min="23" max="16384" width="8.77734375" style="1"/>
  </cols>
  <sheetData>
    <row r="1" spans="1:22" ht="21" x14ac:dyDescent="0.4">
      <c r="A1" s="24" t="s">
        <v>44</v>
      </c>
    </row>
    <row r="2" spans="1:22" ht="10.050000000000001" customHeight="1" x14ac:dyDescent="0.4">
      <c r="A2" s="24"/>
    </row>
    <row r="3" spans="1:22" s="8" customFormat="1" ht="19.05" customHeight="1" x14ac:dyDescent="0.3">
      <c r="A3" s="19" t="s">
        <v>43</v>
      </c>
      <c r="B3" s="19" t="s">
        <v>42</v>
      </c>
      <c r="C3" s="23" t="s">
        <v>41</v>
      </c>
      <c r="D3" s="19" t="s">
        <v>40</v>
      </c>
      <c r="E3" s="19" t="s">
        <v>39</v>
      </c>
      <c r="F3" s="19" t="s">
        <v>38</v>
      </c>
      <c r="G3" s="22" t="s">
        <v>37</v>
      </c>
      <c r="H3" s="22" t="s">
        <v>36</v>
      </c>
      <c r="I3" s="21" t="s">
        <v>35</v>
      </c>
      <c r="J3" s="22" t="s">
        <v>34</v>
      </c>
      <c r="K3" s="21" t="s">
        <v>33</v>
      </c>
      <c r="L3" s="19" t="s">
        <v>32</v>
      </c>
      <c r="M3" s="20" t="s">
        <v>31</v>
      </c>
      <c r="N3" s="19" t="s">
        <v>30</v>
      </c>
      <c r="O3" s="20" t="s">
        <v>29</v>
      </c>
      <c r="P3" s="19" t="s">
        <v>28</v>
      </c>
      <c r="Q3" s="20" t="s">
        <v>27</v>
      </c>
      <c r="R3" s="19" t="s">
        <v>26</v>
      </c>
      <c r="S3" s="20" t="s">
        <v>25</v>
      </c>
      <c r="T3" s="19" t="s">
        <v>24</v>
      </c>
      <c r="U3" s="20" t="s">
        <v>23</v>
      </c>
      <c r="V3" s="18" t="s">
        <v>22</v>
      </c>
    </row>
    <row r="4" spans="1:22" x14ac:dyDescent="0.3">
      <c r="A4" s="17" t="s">
        <v>45</v>
      </c>
      <c r="B4" s="17" t="s">
        <v>7</v>
      </c>
      <c r="C4" s="16"/>
      <c r="D4" s="11"/>
      <c r="E4" s="11"/>
      <c r="F4" s="11"/>
      <c r="G4" s="15">
        <v>75</v>
      </c>
      <c r="H4" s="14" t="s">
        <v>3</v>
      </c>
      <c r="I4" s="14"/>
      <c r="J4" s="11" t="s">
        <v>0</v>
      </c>
      <c r="K4" s="14"/>
      <c r="L4" s="11" t="s">
        <v>4</v>
      </c>
      <c r="M4" s="14"/>
      <c r="N4" s="11" t="s">
        <v>0</v>
      </c>
      <c r="O4" s="14"/>
      <c r="P4" s="11" t="s">
        <v>3</v>
      </c>
      <c r="Q4" s="13"/>
      <c r="R4" s="11" t="s">
        <v>21</v>
      </c>
      <c r="S4" s="12"/>
      <c r="T4" s="11" t="s">
        <v>3</v>
      </c>
      <c r="U4" s="12"/>
      <c r="V4" s="9"/>
    </row>
    <row r="5" spans="1:22" x14ac:dyDescent="0.3">
      <c r="A5" s="17" t="s">
        <v>46</v>
      </c>
      <c r="B5" s="17" t="s">
        <v>20</v>
      </c>
      <c r="C5" s="16"/>
      <c r="D5" s="11"/>
      <c r="E5" s="11"/>
      <c r="F5" s="11"/>
      <c r="G5" s="15">
        <v>55</v>
      </c>
      <c r="H5" s="14" t="s">
        <v>4</v>
      </c>
      <c r="I5" s="14"/>
      <c r="J5" s="11" t="s">
        <v>3</v>
      </c>
      <c r="K5" s="14" t="s">
        <v>70</v>
      </c>
      <c r="L5" s="11" t="s">
        <v>1</v>
      </c>
      <c r="M5" s="14"/>
      <c r="N5" s="11" t="s">
        <v>4</v>
      </c>
      <c r="O5" s="14"/>
      <c r="P5" s="11" t="s">
        <v>2</v>
      </c>
      <c r="Q5" s="10"/>
      <c r="R5" s="11" t="s">
        <v>4</v>
      </c>
      <c r="S5" s="12"/>
      <c r="T5" s="11" t="s">
        <v>2</v>
      </c>
      <c r="U5" s="12"/>
      <c r="V5" s="9"/>
    </row>
    <row r="6" spans="1:22" x14ac:dyDescent="0.3">
      <c r="A6" s="17" t="s">
        <v>47</v>
      </c>
      <c r="B6" s="17" t="s">
        <v>19</v>
      </c>
      <c r="C6" s="16"/>
      <c r="D6" s="11"/>
      <c r="E6" s="11"/>
      <c r="F6" s="11"/>
      <c r="G6" s="15">
        <v>270</v>
      </c>
      <c r="H6" s="14" t="s">
        <v>4</v>
      </c>
      <c r="I6" s="14"/>
      <c r="J6" s="11" t="s">
        <v>3</v>
      </c>
      <c r="K6" s="14" t="s">
        <v>70</v>
      </c>
      <c r="L6" s="11" t="s">
        <v>4</v>
      </c>
      <c r="M6" s="14"/>
      <c r="N6" s="11" t="s">
        <v>2</v>
      </c>
      <c r="O6" s="14"/>
      <c r="P6" s="11" t="s">
        <v>4</v>
      </c>
      <c r="Q6" s="10"/>
      <c r="R6" s="11" t="s">
        <v>2</v>
      </c>
      <c r="S6" s="12"/>
      <c r="T6" s="11" t="s">
        <v>3</v>
      </c>
      <c r="U6" s="12"/>
      <c r="V6" s="9"/>
    </row>
    <row r="7" spans="1:22" x14ac:dyDescent="0.3">
      <c r="A7" s="17" t="s">
        <v>48</v>
      </c>
      <c r="B7" s="17" t="s">
        <v>18</v>
      </c>
      <c r="C7" s="16"/>
      <c r="D7" s="11"/>
      <c r="E7" s="11"/>
      <c r="F7" s="11"/>
      <c r="G7" s="15">
        <v>115</v>
      </c>
      <c r="H7" s="14" t="s">
        <v>4</v>
      </c>
      <c r="I7" s="14"/>
      <c r="J7" s="11" t="s">
        <v>3</v>
      </c>
      <c r="K7" s="14" t="s">
        <v>70</v>
      </c>
      <c r="L7" s="11" t="s">
        <v>2</v>
      </c>
      <c r="M7" s="14"/>
      <c r="N7" s="11" t="s">
        <v>4</v>
      </c>
      <c r="O7" s="14"/>
      <c r="P7" s="11" t="s">
        <v>3</v>
      </c>
      <c r="Q7" s="13"/>
      <c r="R7" s="11" t="s">
        <v>2</v>
      </c>
      <c r="S7" s="12"/>
      <c r="T7" s="11"/>
      <c r="U7" s="12"/>
      <c r="V7" s="9"/>
    </row>
    <row r="8" spans="1:22" x14ac:dyDescent="0.3">
      <c r="A8" s="17" t="s">
        <v>49</v>
      </c>
      <c r="B8" s="17" t="s">
        <v>17</v>
      </c>
      <c r="C8" s="16"/>
      <c r="D8" s="11"/>
      <c r="E8" s="11"/>
      <c r="F8" s="11"/>
      <c r="G8" s="15">
        <v>255</v>
      </c>
      <c r="H8" s="14" t="s">
        <v>4</v>
      </c>
      <c r="I8" s="14"/>
      <c r="J8" s="11" t="s">
        <v>3</v>
      </c>
      <c r="K8" s="14" t="s">
        <v>70</v>
      </c>
      <c r="L8" s="11" t="s">
        <v>4</v>
      </c>
      <c r="M8" s="14"/>
      <c r="N8" s="11" t="s">
        <v>4</v>
      </c>
      <c r="O8" s="14"/>
      <c r="P8" s="11" t="s">
        <v>16</v>
      </c>
      <c r="Q8" s="13"/>
      <c r="R8" s="11"/>
      <c r="S8" s="12"/>
      <c r="T8" s="11"/>
      <c r="U8" s="12"/>
      <c r="V8" s="9"/>
    </row>
    <row r="9" spans="1:22" x14ac:dyDescent="0.3">
      <c r="A9" s="17" t="s">
        <v>50</v>
      </c>
      <c r="B9" s="17" t="s">
        <v>8</v>
      </c>
      <c r="C9" s="16"/>
      <c r="D9" s="11"/>
      <c r="E9" s="11"/>
      <c r="F9" s="11"/>
      <c r="G9" s="15">
        <v>285</v>
      </c>
      <c r="H9" s="14" t="s">
        <v>4</v>
      </c>
      <c r="I9" s="14"/>
      <c r="J9" s="11" t="s">
        <v>3</v>
      </c>
      <c r="K9" s="14" t="s">
        <v>70</v>
      </c>
      <c r="L9" s="11" t="s">
        <v>4</v>
      </c>
      <c r="M9" s="14"/>
      <c r="N9" s="11" t="s">
        <v>3</v>
      </c>
      <c r="O9" s="14"/>
      <c r="P9" s="11" t="s">
        <v>2</v>
      </c>
      <c r="Q9" s="10"/>
      <c r="R9" s="11" t="s">
        <v>3</v>
      </c>
      <c r="S9" s="12"/>
      <c r="T9" s="11" t="s">
        <v>4</v>
      </c>
      <c r="U9" s="12"/>
      <c r="V9" s="9"/>
    </row>
    <row r="10" spans="1:22" x14ac:dyDescent="0.3">
      <c r="A10" s="17" t="s">
        <v>51</v>
      </c>
      <c r="B10" s="17" t="s">
        <v>15</v>
      </c>
      <c r="C10" s="16"/>
      <c r="D10" s="11"/>
      <c r="E10" s="11"/>
      <c r="F10" s="11"/>
      <c r="G10" s="15">
        <v>225</v>
      </c>
      <c r="H10" s="14" t="s">
        <v>4</v>
      </c>
      <c r="I10" s="14"/>
      <c r="J10" s="11" t="s">
        <v>3</v>
      </c>
      <c r="K10" s="14" t="s">
        <v>70</v>
      </c>
      <c r="L10" s="11" t="s">
        <v>4</v>
      </c>
      <c r="M10" s="14"/>
      <c r="N10" s="11" t="s">
        <v>1</v>
      </c>
      <c r="O10" s="14"/>
      <c r="P10" s="11" t="s">
        <v>3</v>
      </c>
      <c r="Q10" s="13"/>
      <c r="R10" s="11" t="s">
        <v>4</v>
      </c>
      <c r="S10" s="12"/>
      <c r="T10" s="11" t="s">
        <v>2</v>
      </c>
      <c r="U10" s="12"/>
      <c r="V10" s="9"/>
    </row>
    <row r="11" spans="1:22" x14ac:dyDescent="0.3">
      <c r="A11" s="17" t="s">
        <v>52</v>
      </c>
      <c r="B11" s="17" t="s">
        <v>10</v>
      </c>
      <c r="C11" s="16"/>
      <c r="D11" s="11"/>
      <c r="E11" s="11"/>
      <c r="F11" s="11"/>
      <c r="G11" s="15">
        <v>110</v>
      </c>
      <c r="H11" s="14" t="s">
        <v>4</v>
      </c>
      <c r="I11" s="14"/>
      <c r="J11" s="11" t="s">
        <v>3</v>
      </c>
      <c r="K11" s="14" t="s">
        <v>70</v>
      </c>
      <c r="L11" s="11" t="s">
        <v>1</v>
      </c>
      <c r="M11" s="14"/>
      <c r="N11" s="11" t="s">
        <v>4</v>
      </c>
      <c r="O11" s="14"/>
      <c r="P11" s="11" t="s">
        <v>2</v>
      </c>
      <c r="Q11" s="10"/>
      <c r="R11" s="11" t="s">
        <v>4</v>
      </c>
      <c r="S11" s="12"/>
      <c r="T11" s="11" t="s">
        <v>5</v>
      </c>
      <c r="U11" s="12"/>
      <c r="V11" s="9"/>
    </row>
    <row r="12" spans="1:22" x14ac:dyDescent="0.3">
      <c r="A12" s="17" t="s">
        <v>53</v>
      </c>
      <c r="B12" s="17" t="s">
        <v>8</v>
      </c>
      <c r="C12" s="16"/>
      <c r="D12" s="11"/>
      <c r="E12" s="11"/>
      <c r="F12" s="11"/>
      <c r="G12" s="15">
        <v>85</v>
      </c>
      <c r="H12" s="14" t="s">
        <v>69</v>
      </c>
      <c r="I12" s="14"/>
      <c r="J12" s="11" t="s">
        <v>3</v>
      </c>
      <c r="K12" s="14" t="s">
        <v>70</v>
      </c>
      <c r="L12" s="11" t="s">
        <v>4</v>
      </c>
      <c r="M12" s="14"/>
      <c r="N12" s="11"/>
      <c r="O12" s="14"/>
      <c r="P12" s="11"/>
      <c r="Q12" s="10"/>
      <c r="R12" s="11"/>
      <c r="S12" s="12"/>
      <c r="T12" s="11"/>
      <c r="U12" s="12"/>
      <c r="V12" s="9"/>
    </row>
    <row r="13" spans="1:22" x14ac:dyDescent="0.3">
      <c r="A13" s="17" t="s">
        <v>54</v>
      </c>
      <c r="B13" s="17" t="s">
        <v>14</v>
      </c>
      <c r="C13" s="16"/>
      <c r="D13" s="11"/>
      <c r="E13" s="11"/>
      <c r="F13" s="11"/>
      <c r="G13" s="15">
        <v>405</v>
      </c>
      <c r="H13" s="14" t="s">
        <v>69</v>
      </c>
      <c r="I13" s="14"/>
      <c r="J13" s="11" t="s">
        <v>3</v>
      </c>
      <c r="K13" s="14" t="s">
        <v>70</v>
      </c>
      <c r="L13" s="11" t="s">
        <v>2</v>
      </c>
      <c r="M13" s="14"/>
      <c r="N13" s="11" t="s">
        <v>4</v>
      </c>
      <c r="O13" s="14"/>
      <c r="P13" s="11" t="s">
        <v>3</v>
      </c>
      <c r="Q13" s="13"/>
      <c r="R13" s="11" t="s">
        <v>13</v>
      </c>
      <c r="S13" s="12"/>
      <c r="T13" s="11"/>
      <c r="U13" s="12"/>
      <c r="V13" s="9"/>
    </row>
    <row r="14" spans="1:22" x14ac:dyDescent="0.3">
      <c r="A14" s="17" t="s">
        <v>55</v>
      </c>
      <c r="B14" s="17" t="s">
        <v>10</v>
      </c>
      <c r="C14" s="16"/>
      <c r="D14" s="11"/>
      <c r="E14" s="11"/>
      <c r="F14" s="11"/>
      <c r="G14" s="15">
        <v>150</v>
      </c>
      <c r="H14" s="14" t="s">
        <v>2</v>
      </c>
      <c r="I14" s="14"/>
      <c r="J14" s="11" t="s">
        <v>3</v>
      </c>
      <c r="K14" s="14" t="s">
        <v>70</v>
      </c>
      <c r="L14" s="11" t="s">
        <v>2</v>
      </c>
      <c r="M14" s="14"/>
      <c r="N14" s="11" t="s">
        <v>4</v>
      </c>
      <c r="O14" s="14"/>
      <c r="P14" s="11" t="s">
        <v>3</v>
      </c>
      <c r="Q14" s="13"/>
      <c r="R14" s="11" t="s">
        <v>13</v>
      </c>
      <c r="S14" s="12"/>
      <c r="T14" s="11"/>
      <c r="U14" s="12"/>
      <c r="V14" s="9"/>
    </row>
    <row r="15" spans="1:22" x14ac:dyDescent="0.3">
      <c r="A15" s="17" t="s">
        <v>56</v>
      </c>
      <c r="B15" s="17" t="s">
        <v>12</v>
      </c>
      <c r="C15" s="16"/>
      <c r="D15" s="11"/>
      <c r="E15" s="11"/>
      <c r="F15" s="11"/>
      <c r="G15" s="15">
        <v>780</v>
      </c>
      <c r="H15" s="14" t="s">
        <v>92</v>
      </c>
      <c r="I15" s="14"/>
      <c r="J15" s="11" t="s">
        <v>1</v>
      </c>
      <c r="K15" s="14" t="s">
        <v>71</v>
      </c>
      <c r="L15" s="11" t="s">
        <v>4</v>
      </c>
      <c r="M15" s="14"/>
      <c r="N15" s="11" t="s">
        <v>2</v>
      </c>
      <c r="O15" s="14"/>
      <c r="P15" s="11" t="s">
        <v>3</v>
      </c>
      <c r="Q15" s="13"/>
      <c r="R15" s="11" t="s">
        <v>4</v>
      </c>
      <c r="S15" s="12"/>
      <c r="T15" s="11" t="s">
        <v>1</v>
      </c>
      <c r="U15" s="12"/>
      <c r="V15" s="9"/>
    </row>
    <row r="16" spans="1:22" x14ac:dyDescent="0.3">
      <c r="A16" s="17" t="s">
        <v>57</v>
      </c>
      <c r="B16" s="17" t="s">
        <v>10</v>
      </c>
      <c r="C16" s="16"/>
      <c r="D16" s="11"/>
      <c r="E16" s="11"/>
      <c r="F16" s="11"/>
      <c r="G16" s="15">
        <v>110</v>
      </c>
      <c r="H16" s="14" t="s">
        <v>92</v>
      </c>
      <c r="I16" s="14"/>
      <c r="J16" s="11" t="s">
        <v>1</v>
      </c>
      <c r="K16" s="14" t="s">
        <v>71</v>
      </c>
      <c r="L16" s="11" t="s">
        <v>4</v>
      </c>
      <c r="M16" s="14"/>
      <c r="N16" s="11" t="s">
        <v>3</v>
      </c>
      <c r="O16" s="14"/>
      <c r="P16" s="11"/>
      <c r="Q16" s="10"/>
      <c r="R16" s="11"/>
      <c r="S16" s="12"/>
      <c r="T16" s="11"/>
      <c r="U16" s="12"/>
      <c r="V16" s="9"/>
    </row>
    <row r="17" spans="1:22" x14ac:dyDescent="0.3">
      <c r="A17" s="17" t="s">
        <v>58</v>
      </c>
      <c r="B17" s="17" t="s">
        <v>11</v>
      </c>
      <c r="C17" s="16"/>
      <c r="D17" s="11"/>
      <c r="E17" s="11"/>
      <c r="F17" s="11"/>
      <c r="G17" s="15">
        <v>580</v>
      </c>
      <c r="H17" s="14" t="s">
        <v>3</v>
      </c>
      <c r="I17" s="14"/>
      <c r="J17" s="11" t="s">
        <v>4</v>
      </c>
      <c r="K17" s="14"/>
      <c r="L17" s="11" t="s">
        <v>1</v>
      </c>
      <c r="M17" s="14"/>
      <c r="N17" s="11" t="s">
        <v>3</v>
      </c>
      <c r="O17" s="14"/>
      <c r="P17" s="11" t="s">
        <v>4</v>
      </c>
      <c r="Q17" s="10"/>
      <c r="R17" s="11" t="s">
        <v>2</v>
      </c>
      <c r="S17" s="12"/>
      <c r="T17" s="11"/>
      <c r="U17" s="12"/>
      <c r="V17" s="9"/>
    </row>
    <row r="18" spans="1:22" x14ac:dyDescent="0.3">
      <c r="A18" s="17" t="s">
        <v>59</v>
      </c>
      <c r="B18" s="17" t="s">
        <v>8</v>
      </c>
      <c r="C18" s="16"/>
      <c r="D18" s="11"/>
      <c r="E18" s="11"/>
      <c r="F18" s="11"/>
      <c r="G18" s="15">
        <v>180</v>
      </c>
      <c r="H18" s="14" t="s">
        <v>3</v>
      </c>
      <c r="I18" s="14"/>
      <c r="J18" s="11" t="s">
        <v>4</v>
      </c>
      <c r="K18" s="14"/>
      <c r="L18" s="11" t="s">
        <v>2</v>
      </c>
      <c r="M18" s="14"/>
      <c r="N18" s="11" t="s">
        <v>4</v>
      </c>
      <c r="O18" s="14"/>
      <c r="P18" s="11" t="s">
        <v>3</v>
      </c>
      <c r="Q18" s="13"/>
      <c r="R18" s="11" t="s">
        <v>2</v>
      </c>
      <c r="S18" s="12"/>
      <c r="T18" s="11" t="s">
        <v>3</v>
      </c>
      <c r="U18" s="12"/>
      <c r="V18" s="9"/>
    </row>
    <row r="19" spans="1:22" x14ac:dyDescent="0.3">
      <c r="A19" s="17" t="s">
        <v>60</v>
      </c>
      <c r="B19" s="17"/>
      <c r="C19" s="16"/>
      <c r="D19" s="11"/>
      <c r="E19" s="11"/>
      <c r="F19" s="11"/>
      <c r="G19" s="15">
        <v>110</v>
      </c>
      <c r="H19" s="14" t="s">
        <v>3</v>
      </c>
      <c r="I19" s="14"/>
      <c r="J19" s="11" t="s">
        <v>4</v>
      </c>
      <c r="K19" s="14"/>
      <c r="L19" s="11" t="s">
        <v>4</v>
      </c>
      <c r="M19" s="14"/>
      <c r="N19" s="11"/>
      <c r="O19" s="14"/>
      <c r="P19" s="11"/>
      <c r="Q19" s="10"/>
      <c r="R19" s="11"/>
      <c r="S19" s="12"/>
      <c r="T19" s="11"/>
      <c r="U19" s="12"/>
      <c r="V19" s="9"/>
    </row>
    <row r="20" spans="1:22" x14ac:dyDescent="0.3">
      <c r="A20" s="17" t="s">
        <v>61</v>
      </c>
      <c r="B20" s="17"/>
      <c r="C20" s="16"/>
      <c r="D20" s="11"/>
      <c r="E20" s="11"/>
      <c r="F20" s="11"/>
      <c r="G20" s="15">
        <v>240</v>
      </c>
      <c r="H20" s="14" t="s">
        <v>3</v>
      </c>
      <c r="I20" s="14"/>
      <c r="J20" s="11" t="s">
        <v>4</v>
      </c>
      <c r="K20" s="14"/>
      <c r="L20" s="11" t="s">
        <v>2</v>
      </c>
      <c r="M20" s="14"/>
      <c r="N20" s="11" t="s">
        <v>3</v>
      </c>
      <c r="O20" s="14"/>
      <c r="P20" s="11" t="s">
        <v>1</v>
      </c>
      <c r="Q20" s="13"/>
      <c r="R20" s="11" t="s">
        <v>4</v>
      </c>
      <c r="S20" s="12"/>
      <c r="T20" s="11" t="s">
        <v>2</v>
      </c>
      <c r="U20" s="12"/>
      <c r="V20" s="9"/>
    </row>
    <row r="21" spans="1:22" x14ac:dyDescent="0.3">
      <c r="A21" s="17" t="s">
        <v>62</v>
      </c>
      <c r="B21" s="17"/>
      <c r="C21" s="16"/>
      <c r="D21" s="11"/>
      <c r="E21" s="11"/>
      <c r="F21" s="11"/>
      <c r="G21" s="15">
        <v>145</v>
      </c>
      <c r="H21" s="14" t="s">
        <v>3</v>
      </c>
      <c r="I21" s="14"/>
      <c r="J21" s="11" t="s">
        <v>4</v>
      </c>
      <c r="K21" s="14"/>
      <c r="L21" s="11" t="s">
        <v>3</v>
      </c>
      <c r="M21" s="14"/>
      <c r="N21" s="11" t="s">
        <v>4</v>
      </c>
      <c r="O21" s="14"/>
      <c r="P21" s="11" t="s">
        <v>2</v>
      </c>
      <c r="Q21" s="10"/>
      <c r="R21" s="11" t="s">
        <v>3</v>
      </c>
      <c r="S21" s="12"/>
      <c r="T21" s="11" t="s">
        <v>9</v>
      </c>
      <c r="U21" s="12"/>
      <c r="V21" s="9"/>
    </row>
    <row r="22" spans="1:22" x14ac:dyDescent="0.3">
      <c r="A22" s="17" t="s">
        <v>63</v>
      </c>
      <c r="B22" s="17"/>
      <c r="C22" s="16"/>
      <c r="D22" s="11"/>
      <c r="E22" s="11"/>
      <c r="F22" s="11"/>
      <c r="G22" s="15">
        <v>240</v>
      </c>
      <c r="H22" s="14" t="s">
        <v>3</v>
      </c>
      <c r="I22" s="14"/>
      <c r="J22" s="11" t="s">
        <v>4</v>
      </c>
      <c r="K22" s="14"/>
      <c r="L22" s="11" t="s">
        <v>1</v>
      </c>
      <c r="M22" s="14"/>
      <c r="N22" s="11" t="s">
        <v>3</v>
      </c>
      <c r="O22" s="14"/>
      <c r="P22" s="11" t="s">
        <v>1</v>
      </c>
      <c r="Q22" s="10"/>
      <c r="R22" s="11" t="s">
        <v>4</v>
      </c>
      <c r="S22" s="12"/>
      <c r="T22" s="11" t="s">
        <v>2</v>
      </c>
      <c r="U22" s="12"/>
      <c r="V22" s="9"/>
    </row>
    <row r="23" spans="1:22" x14ac:dyDescent="0.3">
      <c r="A23" s="17" t="s">
        <v>64</v>
      </c>
      <c r="B23" s="17"/>
      <c r="C23" s="16"/>
      <c r="D23" s="11"/>
      <c r="E23" s="11"/>
      <c r="F23" s="11"/>
      <c r="G23" s="15">
        <v>260</v>
      </c>
      <c r="H23" s="14" t="s">
        <v>3</v>
      </c>
      <c r="I23" s="14"/>
      <c r="J23" s="11" t="s">
        <v>4</v>
      </c>
      <c r="K23" s="14"/>
      <c r="L23" s="11" t="s">
        <v>4</v>
      </c>
      <c r="M23" s="14"/>
      <c r="N23" s="11" t="s">
        <v>3</v>
      </c>
      <c r="O23" s="14"/>
      <c r="P23" s="11" t="s">
        <v>4</v>
      </c>
      <c r="Q23" s="10"/>
      <c r="R23" s="11" t="s">
        <v>6</v>
      </c>
      <c r="S23" s="12"/>
      <c r="T23" s="11"/>
      <c r="U23" s="12"/>
      <c r="V23" s="9"/>
    </row>
    <row r="24" spans="1:22" x14ac:dyDescent="0.3">
      <c r="A24" s="17" t="s">
        <v>65</v>
      </c>
      <c r="B24" s="17"/>
      <c r="C24" s="16"/>
      <c r="D24" s="11"/>
      <c r="E24" s="11"/>
      <c r="F24" s="11"/>
      <c r="G24" s="15">
        <v>310</v>
      </c>
      <c r="H24" s="14" t="s">
        <v>3</v>
      </c>
      <c r="I24" s="14"/>
      <c r="J24" s="11" t="s">
        <v>4</v>
      </c>
      <c r="K24" s="14"/>
      <c r="L24" s="11" t="s">
        <v>2</v>
      </c>
      <c r="M24" s="14"/>
      <c r="N24" s="11" t="s">
        <v>4</v>
      </c>
      <c r="O24" s="14"/>
      <c r="P24" s="11" t="s">
        <v>1</v>
      </c>
      <c r="Q24" s="10"/>
      <c r="R24" s="11" t="s">
        <v>3</v>
      </c>
      <c r="S24" s="12"/>
      <c r="T24" s="11" t="s">
        <v>4</v>
      </c>
      <c r="U24" s="12"/>
      <c r="V24" s="9"/>
    </row>
    <row r="25" spans="1:22" x14ac:dyDescent="0.3">
      <c r="A25" s="17" t="s">
        <v>66</v>
      </c>
      <c r="B25" s="17"/>
      <c r="C25" s="16"/>
      <c r="D25" s="11"/>
      <c r="E25" s="11"/>
      <c r="F25" s="11"/>
      <c r="G25" s="15">
        <v>665</v>
      </c>
      <c r="H25" s="14" t="s">
        <v>92</v>
      </c>
      <c r="I25" s="14"/>
      <c r="J25" s="11" t="s">
        <v>2</v>
      </c>
      <c r="K25" s="14"/>
      <c r="L25" s="11" t="s">
        <v>4</v>
      </c>
      <c r="M25" s="14"/>
      <c r="N25" s="11" t="s">
        <v>1</v>
      </c>
      <c r="O25" s="14"/>
      <c r="P25" s="11" t="s">
        <v>4</v>
      </c>
      <c r="Q25" s="10"/>
      <c r="R25" s="11" t="s">
        <v>2</v>
      </c>
      <c r="S25" s="12"/>
      <c r="T25" s="11" t="s">
        <v>3</v>
      </c>
      <c r="U25" s="12"/>
      <c r="V25" s="9"/>
    </row>
    <row r="26" spans="1:22" x14ac:dyDescent="0.3">
      <c r="A26" s="17" t="s">
        <v>67</v>
      </c>
      <c r="B26" s="17"/>
      <c r="C26" s="16"/>
      <c r="D26" s="11"/>
      <c r="E26" s="11"/>
      <c r="F26" s="11"/>
      <c r="G26" s="15">
        <v>525</v>
      </c>
      <c r="H26" s="14" t="s">
        <v>92</v>
      </c>
      <c r="I26" s="14"/>
      <c r="J26" s="11" t="s">
        <v>2</v>
      </c>
      <c r="K26" s="14"/>
      <c r="L26" s="11" t="s">
        <v>3</v>
      </c>
      <c r="M26" s="14"/>
      <c r="N26" s="11" t="s">
        <v>4</v>
      </c>
      <c r="O26" s="14"/>
      <c r="P26" s="11" t="s">
        <v>2</v>
      </c>
      <c r="Q26" s="10"/>
      <c r="R26" s="11" t="s">
        <v>3</v>
      </c>
      <c r="S26" s="12"/>
      <c r="T26" s="11" t="s">
        <v>4</v>
      </c>
      <c r="U26" s="12"/>
      <c r="V26" s="9"/>
    </row>
    <row r="27" spans="1:22" x14ac:dyDescent="0.3">
      <c r="A27" s="17" t="s">
        <v>68</v>
      </c>
      <c r="B27" s="17"/>
      <c r="C27" s="16"/>
      <c r="D27" s="11"/>
      <c r="E27" s="11"/>
      <c r="F27" s="11"/>
      <c r="G27" s="15">
        <v>650</v>
      </c>
      <c r="H27" s="14" t="s">
        <v>92</v>
      </c>
      <c r="I27" s="14"/>
      <c r="J27" s="11" t="s">
        <v>2</v>
      </c>
      <c r="K27" s="14"/>
      <c r="L27" s="11" t="s">
        <v>3</v>
      </c>
      <c r="M27" s="14"/>
      <c r="N27" s="11" t="s">
        <v>1</v>
      </c>
      <c r="O27" s="14"/>
      <c r="P27" s="11" t="s">
        <v>4</v>
      </c>
      <c r="Q27" s="10"/>
      <c r="R27" s="11" t="s">
        <v>1</v>
      </c>
      <c r="S27" s="12"/>
      <c r="T27" s="11" t="s">
        <v>4</v>
      </c>
      <c r="U27" s="12"/>
      <c r="V27" s="9"/>
    </row>
    <row r="30" spans="1:22" x14ac:dyDescent="0.3">
      <c r="F30" s="3"/>
      <c r="J30" s="8">
        <v>2026</v>
      </c>
      <c r="K30" s="8"/>
      <c r="L30" s="8">
        <v>2025</v>
      </c>
      <c r="M30" s="8"/>
      <c r="N30" s="8">
        <v>2024</v>
      </c>
      <c r="P30" s="8">
        <v>2023</v>
      </c>
      <c r="Q30" s="28"/>
      <c r="R30" s="8">
        <v>2022</v>
      </c>
      <c r="S30" s="28"/>
      <c r="T30" s="8">
        <v>2021</v>
      </c>
    </row>
    <row r="31" spans="1:22" s="2" customFormat="1" x14ac:dyDescent="0.3">
      <c r="C31" s="3"/>
      <c r="D31" s="1"/>
      <c r="E31" s="1"/>
      <c r="F31" s="1"/>
      <c r="G31" s="25" t="s">
        <v>4</v>
      </c>
      <c r="H31" s="25">
        <f>SUMIF($H$4:$H$27,G31,$G$4:$G$27)</f>
        <v>1315</v>
      </c>
      <c r="I31" s="29">
        <f>H31/$N$39</f>
        <v>0.19834087481146304</v>
      </c>
      <c r="J31" s="25">
        <f>SUMIF($J$4:$J$27,G31,$G$4:$G$27)</f>
        <v>2065</v>
      </c>
      <c r="K31" s="29">
        <f>J31/$N$39</f>
        <v>0.31146304675716441</v>
      </c>
      <c r="L31" s="25">
        <f>SUMIF($L$4:$L$27,G31,$G$4:$G$27)</f>
        <v>3120</v>
      </c>
      <c r="M31" s="29">
        <f>L31/$N$39</f>
        <v>0.47058823529411764</v>
      </c>
      <c r="N31" s="25">
        <f>SUMIF($N$4:$N$27,G31,$G$4:$G$27)</f>
        <v>2250</v>
      </c>
      <c r="O31" s="29">
        <f>N31/$N$39</f>
        <v>0.33936651583710409</v>
      </c>
      <c r="P31" s="25">
        <f>SUMIF($P$4:$P$27,G31,$G$4:$G$27)</f>
        <v>2425</v>
      </c>
      <c r="Q31" s="29">
        <f>P31/$P$39</f>
        <v>0.38707102952913008</v>
      </c>
      <c r="R31" s="25">
        <f>SUMIF($R$4:$R$27,G31,$G$4:$G$27)</f>
        <v>1650</v>
      </c>
      <c r="S31" s="29">
        <f>R31/$R$39</f>
        <v>0.30697674418604654</v>
      </c>
      <c r="T31" s="25">
        <f>SUMIF($T$4:$T$27,G31,$G$4:$G$27)</f>
        <v>1770</v>
      </c>
      <c r="U31" s="29">
        <f>T31/$T$39</f>
        <v>0.39333333333333331</v>
      </c>
    </row>
    <row r="32" spans="1:22" s="2" customFormat="1" x14ac:dyDescent="0.3">
      <c r="C32" s="3"/>
      <c r="D32" s="1"/>
      <c r="E32" s="1"/>
      <c r="F32" s="1"/>
      <c r="G32" s="25" t="s">
        <v>92</v>
      </c>
      <c r="H32" s="25">
        <f>SUMIF($H$4:$H$27,G32,$G$4:$G$27)</f>
        <v>2730</v>
      </c>
      <c r="I32" s="29">
        <f>H32/$N$39</f>
        <v>0.41176470588235292</v>
      </c>
      <c r="J32" s="25">
        <f>SUMIF($J$4:$J$27,G32,$G$4:$G$27)</f>
        <v>0</v>
      </c>
      <c r="K32" s="29">
        <f>J32/$N$39</f>
        <v>0</v>
      </c>
      <c r="L32" s="25">
        <f>SUMIF($L$4:$L$27,G32,$G$4:$G$27)</f>
        <v>0</v>
      </c>
      <c r="M32" s="29">
        <f>L32/$N$39</f>
        <v>0</v>
      </c>
      <c r="N32" s="25">
        <f>SUMIF($N$4:$N$27,G32,$G$4:$G$27)</f>
        <v>0</v>
      </c>
      <c r="O32" s="29">
        <f>N32/$N$39</f>
        <v>0</v>
      </c>
      <c r="P32" s="25">
        <f>SUMIF($P$4:$P$27,G32,$G$4:$G$27)</f>
        <v>0</v>
      </c>
      <c r="Q32" s="29">
        <f>P32/$P$39</f>
        <v>0</v>
      </c>
      <c r="R32" s="25">
        <f>SUMIF($R$4:$R$27,G32,$G$4:$G$27)</f>
        <v>0</v>
      </c>
      <c r="S32" s="29">
        <f>R32/$R$39</f>
        <v>0</v>
      </c>
      <c r="T32" s="25">
        <f>SUMIF($T$4:$T$27,G32,$G$4:$G$27)</f>
        <v>0</v>
      </c>
      <c r="U32" s="29">
        <f>T32/$T$39</f>
        <v>0</v>
      </c>
    </row>
    <row r="33" spans="3:21" s="2" customFormat="1" x14ac:dyDescent="0.3">
      <c r="C33" s="3"/>
      <c r="D33" s="1"/>
      <c r="E33" s="1"/>
      <c r="F33" s="1"/>
      <c r="G33" s="26" t="s">
        <v>3</v>
      </c>
      <c r="H33" s="26">
        <f t="shared" ref="H33:H38" si="0">SUMIF($H$4:$H$27,G33,$G$4:$G$27)</f>
        <v>2140</v>
      </c>
      <c r="I33" s="29">
        <f>H33/$N$39</f>
        <v>0.32277526395173456</v>
      </c>
      <c r="J33" s="26">
        <f>SUMIF($J$4:$J$27,G33,$G$4:$G$27)</f>
        <v>1955</v>
      </c>
      <c r="K33" s="29">
        <f>J33/$N$39</f>
        <v>0.29487179487179488</v>
      </c>
      <c r="L33" s="26">
        <f t="shared" ref="L33:L38" si="1">SUMIF($L$4:$L$27,G33,$G$4:$G$27)</f>
        <v>1320</v>
      </c>
      <c r="M33" s="29">
        <f>L33/$N$39</f>
        <v>0.19909502262443438</v>
      </c>
      <c r="N33" s="26">
        <f t="shared" ref="N33:N38" si="2">SUMIF($N$4:$N$27,G33,$G$4:$G$27)</f>
        <v>1715</v>
      </c>
      <c r="O33" s="29">
        <f>N33/$N$39</f>
        <v>0.25867269984917046</v>
      </c>
      <c r="P33" s="26">
        <f t="shared" ref="P33:P38" si="3">SUMIF($P$4:$P$27,G33,$G$4:$G$27)</f>
        <v>1930</v>
      </c>
      <c r="Q33" s="29">
        <f>P33/$P$39</f>
        <v>0.30806065442936953</v>
      </c>
      <c r="R33" s="26">
        <f t="shared" ref="R33:R38" si="4">SUMIF($R$4:$R$27,G33,$G$4:$G$27)</f>
        <v>1265</v>
      </c>
      <c r="S33" s="29">
        <f>R33/$R$39</f>
        <v>0.23534883720930233</v>
      </c>
      <c r="T33" s="26">
        <f t="shared" ref="T33:T38" si="5">SUMIF($T$4:$T$27,G33,$G$4:$G$27)</f>
        <v>1190</v>
      </c>
      <c r="U33" s="29">
        <f>T33/$T$39</f>
        <v>0.26444444444444443</v>
      </c>
    </row>
    <row r="34" spans="3:21" s="2" customFormat="1" x14ac:dyDescent="0.3">
      <c r="C34" s="3"/>
      <c r="D34" s="1"/>
      <c r="E34" s="1"/>
      <c r="F34" s="1"/>
      <c r="G34" s="6" t="s">
        <v>2</v>
      </c>
      <c r="H34" s="6">
        <f t="shared" si="0"/>
        <v>150</v>
      </c>
      <c r="I34" s="29">
        <f>H34/$N$39</f>
        <v>2.2624434389140271E-2</v>
      </c>
      <c r="J34" s="6">
        <f>SUMIF($J$4:$J$27,G34,$G$4:$G$27)</f>
        <v>1840</v>
      </c>
      <c r="K34" s="29">
        <f>J34/$N$39</f>
        <v>0.27752639517345401</v>
      </c>
      <c r="L34" s="6">
        <f t="shared" si="1"/>
        <v>1400</v>
      </c>
      <c r="M34" s="29">
        <f>L34/$N$39</f>
        <v>0.21116138763197587</v>
      </c>
      <c r="N34" s="6">
        <f t="shared" si="2"/>
        <v>1050</v>
      </c>
      <c r="O34" s="29">
        <f>N34/$N$39</f>
        <v>0.15837104072398189</v>
      </c>
      <c r="P34" s="6">
        <f t="shared" si="3"/>
        <v>1120</v>
      </c>
      <c r="Q34" s="29">
        <f>P34/$P$39</f>
        <v>0.1787709497206704</v>
      </c>
      <c r="R34" s="6">
        <f t="shared" si="4"/>
        <v>1810</v>
      </c>
      <c r="S34" s="29">
        <f>R34/$R$39</f>
        <v>0.33674418604651163</v>
      </c>
      <c r="T34" s="6">
        <f t="shared" si="5"/>
        <v>760</v>
      </c>
      <c r="U34" s="29">
        <f>T34/$T$39</f>
        <v>0.16888888888888889</v>
      </c>
    </row>
    <row r="35" spans="3:21" s="2" customFormat="1" x14ac:dyDescent="0.3">
      <c r="C35" s="3"/>
      <c r="D35" s="1"/>
      <c r="E35" s="1"/>
      <c r="F35" s="1"/>
      <c r="G35" s="27" t="s">
        <v>1</v>
      </c>
      <c r="H35" s="27">
        <f t="shared" si="0"/>
        <v>0</v>
      </c>
      <c r="I35" s="29">
        <f>H35/$N$39</f>
        <v>0</v>
      </c>
      <c r="J35" s="27">
        <f>SUMIF($J$4:$J$27,G35,$G$4:$G$27)</f>
        <v>890</v>
      </c>
      <c r="K35" s="29">
        <f>J35/$N$39</f>
        <v>0.13423831070889894</v>
      </c>
      <c r="L35" s="27">
        <f t="shared" si="1"/>
        <v>985</v>
      </c>
      <c r="M35" s="29">
        <f>L35/$N$39</f>
        <v>0.14856711915535445</v>
      </c>
      <c r="N35" s="27">
        <f t="shared" si="2"/>
        <v>1540</v>
      </c>
      <c r="O35" s="29">
        <f>N35/$N$39</f>
        <v>0.23227752639517346</v>
      </c>
      <c r="P35" s="27">
        <f t="shared" si="3"/>
        <v>790</v>
      </c>
      <c r="Q35" s="29">
        <f>P35/$P$39</f>
        <v>0.12609736632083002</v>
      </c>
      <c r="R35" s="27">
        <f t="shared" si="4"/>
        <v>650</v>
      </c>
      <c r="S35" s="29">
        <f>R35/$R$39</f>
        <v>0.12093023255813953</v>
      </c>
      <c r="T35" s="27">
        <f t="shared" si="5"/>
        <v>780</v>
      </c>
      <c r="U35" s="29">
        <f>T35/$T$39</f>
        <v>0.17333333333333334</v>
      </c>
    </row>
    <row r="36" spans="3:21" s="2" customFormat="1" x14ac:dyDescent="0.3">
      <c r="C36" s="3"/>
      <c r="D36" s="1"/>
      <c r="E36" s="1"/>
      <c r="F36" s="1"/>
      <c r="G36" s="5" t="s">
        <v>69</v>
      </c>
      <c r="H36" s="5">
        <f t="shared" si="0"/>
        <v>490</v>
      </c>
      <c r="I36" s="29">
        <f>H36/$N$39</f>
        <v>7.3906485671191555E-2</v>
      </c>
      <c r="J36" s="5">
        <f>SUMIF($J$4:$J$27,G36,$G$4:$G$27)</f>
        <v>0</v>
      </c>
      <c r="K36" s="29">
        <f>J36/$N$39</f>
        <v>0</v>
      </c>
      <c r="L36" s="5">
        <f t="shared" si="1"/>
        <v>0</v>
      </c>
      <c r="M36" s="29">
        <f>L36/$N$39</f>
        <v>0</v>
      </c>
      <c r="N36" s="5">
        <f t="shared" si="2"/>
        <v>0</v>
      </c>
      <c r="O36" s="29">
        <f>N36/$N$39</f>
        <v>0</v>
      </c>
      <c r="P36" s="5">
        <f t="shared" si="3"/>
        <v>0</v>
      </c>
      <c r="Q36" s="29">
        <f t="shared" ref="Q36:Q38" si="6">P36/$P$39</f>
        <v>0</v>
      </c>
      <c r="R36" s="5">
        <f t="shared" si="4"/>
        <v>0</v>
      </c>
      <c r="S36" s="29">
        <f t="shared" ref="S36:S38" si="7">R36/$R$39</f>
        <v>0</v>
      </c>
      <c r="T36" s="5">
        <f t="shared" si="5"/>
        <v>0</v>
      </c>
      <c r="U36" s="29">
        <f t="shared" ref="U36:U38" si="8">T36/$T$39</f>
        <v>0</v>
      </c>
    </row>
    <row r="37" spans="3:21" s="2" customFormat="1" x14ac:dyDescent="0.3">
      <c r="C37" s="3"/>
      <c r="D37" s="1"/>
      <c r="E37" s="1"/>
      <c r="F37" s="1"/>
      <c r="G37" s="4" t="s">
        <v>0</v>
      </c>
      <c r="H37" s="4">
        <f t="shared" si="0"/>
        <v>0</v>
      </c>
      <c r="I37" s="29">
        <f>H37/$N$39</f>
        <v>0</v>
      </c>
      <c r="J37" s="4">
        <f>SUMIF($J$4:$J$27,G37,$G$4:$G$27)</f>
        <v>75</v>
      </c>
      <c r="K37" s="29">
        <f>J37/$N$39</f>
        <v>1.1312217194570135E-2</v>
      </c>
      <c r="L37" s="4">
        <f t="shared" si="1"/>
        <v>0</v>
      </c>
      <c r="M37" s="29">
        <f>L37/$N$39</f>
        <v>0</v>
      </c>
      <c r="N37" s="4">
        <f t="shared" si="2"/>
        <v>75</v>
      </c>
      <c r="O37" s="29">
        <f>N37/$N$39</f>
        <v>1.1312217194570135E-2</v>
      </c>
      <c r="P37" s="4">
        <f t="shared" si="3"/>
        <v>0</v>
      </c>
      <c r="Q37" s="29">
        <f t="shared" si="6"/>
        <v>0</v>
      </c>
      <c r="R37" s="4">
        <f t="shared" si="4"/>
        <v>0</v>
      </c>
      <c r="S37" s="29">
        <f t="shared" si="7"/>
        <v>0</v>
      </c>
      <c r="T37" s="4">
        <f t="shared" si="5"/>
        <v>0</v>
      </c>
      <c r="U37" s="29">
        <f t="shared" si="8"/>
        <v>0</v>
      </c>
    </row>
    <row r="38" spans="3:21" s="2" customFormat="1" x14ac:dyDescent="0.3">
      <c r="C38" s="3"/>
      <c r="D38" s="1"/>
      <c r="E38" s="1"/>
      <c r="F38" s="1"/>
      <c r="G38" s="7" t="s">
        <v>16</v>
      </c>
      <c r="H38" s="7">
        <f t="shared" si="0"/>
        <v>0</v>
      </c>
      <c r="I38" s="29">
        <f>H38/$N$39</f>
        <v>0</v>
      </c>
      <c r="J38" s="7">
        <f>SUMIF($J$4:$J$27,G38,$G$4:$G$27)</f>
        <v>0</v>
      </c>
      <c r="K38" s="29">
        <f>J38/$N$39</f>
        <v>0</v>
      </c>
      <c r="L38" s="7">
        <f t="shared" si="1"/>
        <v>0</v>
      </c>
      <c r="M38" s="29">
        <f>L38/$N$39</f>
        <v>0</v>
      </c>
      <c r="N38" s="7">
        <f t="shared" si="2"/>
        <v>0</v>
      </c>
      <c r="O38" s="29">
        <f>N38/$N$39</f>
        <v>0</v>
      </c>
      <c r="P38" s="7">
        <f t="shared" si="3"/>
        <v>255</v>
      </c>
      <c r="Q38" s="29">
        <f t="shared" si="6"/>
        <v>4.0702314445331206E-2</v>
      </c>
      <c r="R38" s="7">
        <f t="shared" si="4"/>
        <v>0</v>
      </c>
      <c r="S38" s="29">
        <f t="shared" si="7"/>
        <v>0</v>
      </c>
      <c r="T38" s="7">
        <f t="shared" si="5"/>
        <v>0</v>
      </c>
      <c r="U38" s="29">
        <f t="shared" si="8"/>
        <v>0</v>
      </c>
    </row>
    <row r="39" spans="3:21" s="2" customFormat="1" x14ac:dyDescent="0.3">
      <c r="C39" s="3"/>
      <c r="D39" s="1"/>
      <c r="E39" s="1"/>
      <c r="F39" s="1"/>
      <c r="G39" s="1"/>
      <c r="H39" s="1">
        <f>SUM(H31:H38)</f>
        <v>6825</v>
      </c>
      <c r="I39" s="1"/>
      <c r="J39" s="1">
        <f>SUM(J31:J38)</f>
        <v>6825</v>
      </c>
      <c r="K39" s="1"/>
      <c r="L39" s="1">
        <f>SUM(L31:L37)</f>
        <v>6825</v>
      </c>
      <c r="M39" s="28"/>
      <c r="N39" s="1">
        <f>SUM(N31:N37)</f>
        <v>6630</v>
      </c>
      <c r="O39" s="28"/>
      <c r="P39" s="1">
        <f>SUM(P31:P36)</f>
        <v>6265</v>
      </c>
      <c r="Q39" s="1"/>
      <c r="R39" s="1">
        <f>SUM(R31:R36)</f>
        <v>5375</v>
      </c>
      <c r="S39" s="31"/>
      <c r="T39" s="1">
        <f>SUM(T31:T36)</f>
        <v>4500</v>
      </c>
      <c r="U39" s="30"/>
    </row>
  </sheetData>
  <phoneticPr fontId="8" type="noConversion"/>
  <conditionalFormatting sqref="H4:U27">
    <cfRule type="cellIs" dxfId="59" priority="1" operator="equal">
      <formula>"Chickpeas"</formula>
    </cfRule>
    <cfRule type="cellIs" dxfId="58" priority="2" operator="equal">
      <formula>"Flax"</formula>
    </cfRule>
    <cfRule type="cellIs" dxfId="57" priority="3" operator="equal">
      <formula>"Peas"</formula>
    </cfRule>
    <cfRule type="cellIs" dxfId="56" priority="4" operator="equal">
      <formula>"Wheat"</formula>
    </cfRule>
    <cfRule type="cellIs" dxfId="55" priority="5" operator="equal">
      <formula>"Durum"</formula>
    </cfRule>
    <cfRule type="cellIs" dxfId="54" priority="6" operator="equal">
      <formula>"Lentils"</formula>
    </cfRule>
    <cfRule type="cellIs" dxfId="53" priority="7" operator="equal">
      <formula>"Canola"</formula>
    </cfRule>
    <cfRule type="cellIs" dxfId="52" priority="8" operator="equal">
      <formula>"Barley"</formula>
    </cfRule>
  </conditionalFormatting>
  <pageMargins left="0.25" right="0.25" top="0.75" bottom="0.75" header="0.3" footer="0.3"/>
  <pageSetup scale="72" fitToHeight="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BA9FA-4E96-4180-8FBE-9ECDEEEFB0B3}">
  <dimension ref="A1:AD39"/>
  <sheetViews>
    <sheetView tabSelected="1" workbookViewId="0">
      <selection activeCell="A2" sqref="A2"/>
    </sheetView>
  </sheetViews>
  <sheetFormatPr defaultRowHeight="14.4" x14ac:dyDescent="0.3"/>
  <cols>
    <col min="1" max="1" width="19.77734375" customWidth="1"/>
    <col min="7" max="10" width="7.109375" customWidth="1"/>
    <col min="11" max="13" width="4.6640625" customWidth="1"/>
    <col min="17" max="20" width="3.5546875" customWidth="1"/>
    <col min="25" max="31" width="0" hidden="1" customWidth="1"/>
  </cols>
  <sheetData>
    <row r="1" spans="1:30" x14ac:dyDescent="0.3">
      <c r="A1" t="s">
        <v>99</v>
      </c>
    </row>
    <row r="3" spans="1:30" ht="15.6" x14ac:dyDescent="0.3">
      <c r="E3" s="36" t="s">
        <v>72</v>
      </c>
      <c r="F3" s="33" t="s">
        <v>73</v>
      </c>
      <c r="G3" s="34" t="s">
        <v>74</v>
      </c>
      <c r="H3" s="34"/>
      <c r="I3" s="34"/>
      <c r="J3" s="34"/>
      <c r="K3" s="35" t="s">
        <v>75</v>
      </c>
      <c r="L3" s="35"/>
      <c r="M3" s="35"/>
      <c r="N3" s="35" t="s">
        <v>76</v>
      </c>
      <c r="O3" s="35"/>
      <c r="P3" s="32"/>
      <c r="Q3" s="35" t="s">
        <v>77</v>
      </c>
      <c r="R3" s="35"/>
      <c r="S3" s="35"/>
      <c r="T3" s="35"/>
      <c r="U3" s="32"/>
      <c r="Y3" t="s">
        <v>93</v>
      </c>
      <c r="AA3" t="s">
        <v>94</v>
      </c>
    </row>
    <row r="4" spans="1:30" ht="15.6" x14ac:dyDescent="0.3">
      <c r="A4" s="19" t="s">
        <v>43</v>
      </c>
      <c r="B4" s="22" t="s">
        <v>37</v>
      </c>
      <c r="C4" s="19" t="s">
        <v>36</v>
      </c>
      <c r="D4" s="19" t="s">
        <v>35</v>
      </c>
      <c r="E4" s="8" t="s">
        <v>78</v>
      </c>
      <c r="F4" s="36" t="s">
        <v>79</v>
      </c>
      <c r="G4" s="37" t="s">
        <v>80</v>
      </c>
      <c r="H4" s="76" t="s">
        <v>81</v>
      </c>
      <c r="I4" s="38" t="s">
        <v>82</v>
      </c>
      <c r="J4" s="78" t="s">
        <v>83</v>
      </c>
      <c r="K4" s="39"/>
      <c r="L4" s="39"/>
      <c r="M4" s="39"/>
      <c r="N4" s="39"/>
      <c r="O4" s="39"/>
      <c r="P4" s="40" t="s">
        <v>84</v>
      </c>
      <c r="Q4" s="39"/>
      <c r="R4" s="39"/>
      <c r="S4" s="39"/>
      <c r="T4" s="39"/>
      <c r="U4" s="39" t="s">
        <v>85</v>
      </c>
      <c r="V4" s="39"/>
      <c r="W4" s="41" t="s">
        <v>86</v>
      </c>
      <c r="Y4" t="s">
        <v>95</v>
      </c>
      <c r="Z4" t="s">
        <v>96</v>
      </c>
      <c r="AA4" t="s">
        <v>95</v>
      </c>
      <c r="AB4" t="s">
        <v>96</v>
      </c>
      <c r="AC4" t="s">
        <v>97</v>
      </c>
      <c r="AD4" t="s">
        <v>98</v>
      </c>
    </row>
    <row r="5" spans="1:30" ht="15.6" x14ac:dyDescent="0.3">
      <c r="A5" s="17" t="s">
        <v>45</v>
      </c>
      <c r="B5" s="42">
        <v>95</v>
      </c>
      <c r="C5" s="14" t="str">
        <f>VLOOKUP(A5,'Crop Plan'!$A$4:$K$27,8,FALSE)</f>
        <v>Canola</v>
      </c>
      <c r="D5" s="43">
        <f>VLOOKUP(A5,'Crop Plan'!$A$4:$K$27,9,FALSE)</f>
        <v>0</v>
      </c>
      <c r="E5" s="44">
        <v>70</v>
      </c>
      <c r="F5" s="44"/>
      <c r="G5" s="45">
        <f>SUM(Y5,AA5,)</f>
        <v>61.1</v>
      </c>
      <c r="H5" s="77">
        <f>SUM(Z5,AB5)</f>
        <v>20.700000000000003</v>
      </c>
      <c r="I5" s="46">
        <f>AC5</f>
        <v>0</v>
      </c>
      <c r="J5" s="79">
        <f>AD5</f>
        <v>13.6</v>
      </c>
      <c r="K5" s="47">
        <v>11</v>
      </c>
      <c r="L5" s="42">
        <v>52</v>
      </c>
      <c r="M5" s="48">
        <v>0</v>
      </c>
      <c r="N5" s="83">
        <v>30</v>
      </c>
      <c r="O5" s="49" t="s">
        <v>79</v>
      </c>
      <c r="P5" s="50">
        <f>(N5*B5)/2204.6</f>
        <v>1.2927515195500319</v>
      </c>
      <c r="Q5" s="47">
        <v>34</v>
      </c>
      <c r="R5" s="42">
        <v>3</v>
      </c>
      <c r="S5" s="42">
        <v>0</v>
      </c>
      <c r="T5" s="48">
        <v>8</v>
      </c>
      <c r="U5" s="83">
        <v>170</v>
      </c>
      <c r="V5" s="49" t="s">
        <v>79</v>
      </c>
      <c r="W5" s="50">
        <f>((U5*B5)/2204.6)</f>
        <v>7.3255919441168471</v>
      </c>
      <c r="Y5" s="80">
        <f>$N5*(K5/100)</f>
        <v>3.3</v>
      </c>
      <c r="Z5" s="80">
        <f>$N5*(L5/100)</f>
        <v>15.600000000000001</v>
      </c>
      <c r="AA5" s="80">
        <f>$U5*(Q5/100)</f>
        <v>57.800000000000004</v>
      </c>
      <c r="AB5" s="80">
        <f>$U5*(R5/100)</f>
        <v>5.0999999999999996</v>
      </c>
      <c r="AC5" s="80">
        <f>$U5*(S5/100)</f>
        <v>0</v>
      </c>
      <c r="AD5" s="80">
        <f>$U5*(T5/100)</f>
        <v>13.6</v>
      </c>
    </row>
    <row r="6" spans="1:30" ht="15.6" x14ac:dyDescent="0.3">
      <c r="A6" s="17" t="s">
        <v>46</v>
      </c>
      <c r="B6" s="42">
        <v>96</v>
      </c>
      <c r="C6" s="14" t="str">
        <f>VLOOKUP(A6,'Crop Plan'!$A$4:$K$27,8,FALSE)</f>
        <v>Durum</v>
      </c>
      <c r="D6" s="43">
        <f>VLOOKUP(A6,'Crop Plan'!$A$4:$K$27,9,FALSE)</f>
        <v>0</v>
      </c>
      <c r="E6" s="44">
        <v>71</v>
      </c>
      <c r="F6" s="44"/>
      <c r="G6" s="45">
        <f t="shared" ref="G6:G28" si="0">SUM(Y6,AA6,)</f>
        <v>62.29</v>
      </c>
      <c r="H6" s="77">
        <f t="shared" ref="H6:H28" si="1">SUM(Z6,AB6)</f>
        <v>20.700000000000003</v>
      </c>
      <c r="I6" s="46">
        <f t="shared" ref="I6:I28" si="2">AC6</f>
        <v>8.5</v>
      </c>
      <c r="J6" s="79">
        <f t="shared" ref="J6:J28" si="3">AD6</f>
        <v>8.5</v>
      </c>
      <c r="K6" s="47">
        <v>11</v>
      </c>
      <c r="L6" s="42">
        <v>52</v>
      </c>
      <c r="M6" s="48">
        <v>0</v>
      </c>
      <c r="N6" s="83">
        <v>30</v>
      </c>
      <c r="O6" s="49" t="s">
        <v>79</v>
      </c>
      <c r="P6" s="50">
        <f t="shared" ref="P6:P28" si="4">(N6*B6)/2204.6</f>
        <v>1.3063594302821373</v>
      </c>
      <c r="Q6" s="51">
        <v>34.700000000000003</v>
      </c>
      <c r="R6" s="51">
        <v>3</v>
      </c>
      <c r="S6" s="51">
        <v>5</v>
      </c>
      <c r="T6" s="51">
        <v>5</v>
      </c>
      <c r="U6" s="83">
        <v>170</v>
      </c>
      <c r="V6" s="49" t="s">
        <v>79</v>
      </c>
      <c r="W6" s="50">
        <f t="shared" ref="W6:W28" si="5">((U6*B6)/2204.6)</f>
        <v>7.4027034382654451</v>
      </c>
      <c r="Y6" s="80">
        <f t="shared" ref="Y6:Y28" si="6">$N6*(K6/100)</f>
        <v>3.3</v>
      </c>
      <c r="Z6" s="80">
        <f t="shared" ref="Z6:Z28" si="7">$N6*(L6/100)</f>
        <v>15.600000000000001</v>
      </c>
      <c r="AA6" s="80">
        <f t="shared" ref="AA6:AA28" si="8">$U6*(Q6/100)</f>
        <v>58.99</v>
      </c>
      <c r="AB6" s="80">
        <f t="shared" ref="AB6:AB28" si="9">$U6*(R6/100)</f>
        <v>5.0999999999999996</v>
      </c>
      <c r="AC6" s="80">
        <f t="shared" ref="AC6:AC28" si="10">$U6*(S6/100)</f>
        <v>8.5</v>
      </c>
      <c r="AD6" s="80">
        <f t="shared" ref="AD6:AD28" si="11">$U6*(T6/100)</f>
        <v>8.5</v>
      </c>
    </row>
    <row r="7" spans="1:30" ht="15.6" x14ac:dyDescent="0.3">
      <c r="A7" s="17" t="s">
        <v>47</v>
      </c>
      <c r="B7" s="42">
        <v>97</v>
      </c>
      <c r="C7" s="14" t="str">
        <f>VLOOKUP(A7,'Crop Plan'!$A$4:$K$27,8,FALSE)</f>
        <v>Durum</v>
      </c>
      <c r="D7" s="43">
        <f>VLOOKUP(A7,'Crop Plan'!$A$4:$K$27,9,FALSE)</f>
        <v>0</v>
      </c>
      <c r="E7" s="44">
        <v>72</v>
      </c>
      <c r="F7" s="44"/>
      <c r="G7" s="45">
        <f t="shared" si="0"/>
        <v>62.29</v>
      </c>
      <c r="H7" s="77">
        <f t="shared" si="1"/>
        <v>20.700000000000003</v>
      </c>
      <c r="I7" s="46">
        <f t="shared" si="2"/>
        <v>8.5</v>
      </c>
      <c r="J7" s="79">
        <f t="shared" si="3"/>
        <v>8.5</v>
      </c>
      <c r="K7" s="47">
        <v>11</v>
      </c>
      <c r="L7" s="42">
        <v>52</v>
      </c>
      <c r="M7" s="48">
        <v>0</v>
      </c>
      <c r="N7" s="83">
        <v>30</v>
      </c>
      <c r="O7" s="49" t="s">
        <v>79</v>
      </c>
      <c r="P7" s="50">
        <f t="shared" si="4"/>
        <v>1.319967341014243</v>
      </c>
      <c r="Q7" s="51">
        <v>34.700000000000003</v>
      </c>
      <c r="R7" s="51">
        <v>3</v>
      </c>
      <c r="S7" s="51">
        <v>5</v>
      </c>
      <c r="T7" s="51">
        <v>5</v>
      </c>
      <c r="U7" s="83">
        <v>170</v>
      </c>
      <c r="V7" s="49" t="s">
        <v>79</v>
      </c>
      <c r="W7" s="50">
        <f t="shared" si="5"/>
        <v>7.4798149324140439</v>
      </c>
      <c r="Y7" s="80">
        <f t="shared" si="6"/>
        <v>3.3</v>
      </c>
      <c r="Z7" s="80">
        <f t="shared" si="7"/>
        <v>15.600000000000001</v>
      </c>
      <c r="AA7" s="80">
        <f t="shared" si="8"/>
        <v>58.99</v>
      </c>
      <c r="AB7" s="80">
        <f t="shared" si="9"/>
        <v>5.0999999999999996</v>
      </c>
      <c r="AC7" s="80">
        <f t="shared" si="10"/>
        <v>8.5</v>
      </c>
      <c r="AD7" s="80">
        <f t="shared" si="11"/>
        <v>8.5</v>
      </c>
    </row>
    <row r="8" spans="1:30" ht="15.6" x14ac:dyDescent="0.3">
      <c r="A8" s="17" t="s">
        <v>48</v>
      </c>
      <c r="B8" s="42">
        <v>98</v>
      </c>
      <c r="C8" s="14" t="str">
        <f>VLOOKUP(A8,'Crop Plan'!$A$4:$K$27,8,FALSE)</f>
        <v>Durum</v>
      </c>
      <c r="D8" s="43">
        <f>VLOOKUP(A8,'Crop Plan'!$A$4:$K$27,9,FALSE)</f>
        <v>0</v>
      </c>
      <c r="E8" s="44">
        <v>73</v>
      </c>
      <c r="F8" s="44"/>
      <c r="G8" s="45">
        <f t="shared" si="0"/>
        <v>62.29</v>
      </c>
      <c r="H8" s="77">
        <f t="shared" si="1"/>
        <v>20.700000000000003</v>
      </c>
      <c r="I8" s="46">
        <f t="shared" si="2"/>
        <v>8.5</v>
      </c>
      <c r="J8" s="79">
        <f t="shared" si="3"/>
        <v>8.5</v>
      </c>
      <c r="K8" s="47">
        <v>11</v>
      </c>
      <c r="L8" s="42">
        <v>52</v>
      </c>
      <c r="M8" s="48">
        <v>0</v>
      </c>
      <c r="N8" s="83">
        <v>30</v>
      </c>
      <c r="O8" s="49" t="s">
        <v>79</v>
      </c>
      <c r="P8" s="50">
        <f t="shared" si="4"/>
        <v>1.3335752517463486</v>
      </c>
      <c r="Q8" s="51">
        <v>34.700000000000003</v>
      </c>
      <c r="R8" s="51">
        <v>3</v>
      </c>
      <c r="S8" s="51">
        <v>5</v>
      </c>
      <c r="T8" s="51">
        <v>5</v>
      </c>
      <c r="U8" s="83">
        <v>170</v>
      </c>
      <c r="V8" s="49" t="s">
        <v>79</v>
      </c>
      <c r="W8" s="50">
        <f t="shared" si="5"/>
        <v>7.5569264265626419</v>
      </c>
      <c r="Y8" s="80">
        <f t="shared" si="6"/>
        <v>3.3</v>
      </c>
      <c r="Z8" s="80">
        <f t="shared" si="7"/>
        <v>15.600000000000001</v>
      </c>
      <c r="AA8" s="80">
        <f t="shared" si="8"/>
        <v>58.99</v>
      </c>
      <c r="AB8" s="80">
        <f t="shared" si="9"/>
        <v>5.0999999999999996</v>
      </c>
      <c r="AC8" s="80">
        <f t="shared" si="10"/>
        <v>8.5</v>
      </c>
      <c r="AD8" s="80">
        <f t="shared" si="11"/>
        <v>8.5</v>
      </c>
    </row>
    <row r="9" spans="1:30" ht="15.6" x14ac:dyDescent="0.3">
      <c r="A9" s="17" t="s">
        <v>49</v>
      </c>
      <c r="B9" s="42">
        <v>99</v>
      </c>
      <c r="C9" s="14" t="str">
        <f>VLOOKUP(A9,'Crop Plan'!$A$4:$K$27,8,FALSE)</f>
        <v>Durum</v>
      </c>
      <c r="D9" s="43">
        <f>VLOOKUP(A9,'Crop Plan'!$A$4:$K$27,9,FALSE)</f>
        <v>0</v>
      </c>
      <c r="E9" s="44">
        <v>74</v>
      </c>
      <c r="F9" s="44"/>
      <c r="G9" s="45">
        <f t="shared" si="0"/>
        <v>62.29</v>
      </c>
      <c r="H9" s="77">
        <f t="shared" si="1"/>
        <v>20.700000000000003</v>
      </c>
      <c r="I9" s="46">
        <f t="shared" si="2"/>
        <v>8.5</v>
      </c>
      <c r="J9" s="79">
        <f t="shared" si="3"/>
        <v>8.5</v>
      </c>
      <c r="K9" s="47">
        <v>11</v>
      </c>
      <c r="L9" s="42">
        <v>52</v>
      </c>
      <c r="M9" s="48">
        <v>0</v>
      </c>
      <c r="N9" s="83">
        <v>30</v>
      </c>
      <c r="O9" s="49" t="s">
        <v>79</v>
      </c>
      <c r="P9" s="50">
        <f t="shared" si="4"/>
        <v>1.3471831624784543</v>
      </c>
      <c r="Q9" s="51">
        <v>34.700000000000003</v>
      </c>
      <c r="R9" s="51">
        <v>3</v>
      </c>
      <c r="S9" s="51">
        <v>5</v>
      </c>
      <c r="T9" s="51">
        <v>5</v>
      </c>
      <c r="U9" s="83">
        <v>170</v>
      </c>
      <c r="V9" s="49" t="s">
        <v>79</v>
      </c>
      <c r="W9" s="50">
        <f t="shared" si="5"/>
        <v>7.6340379207112408</v>
      </c>
      <c r="Y9" s="80">
        <f t="shared" si="6"/>
        <v>3.3</v>
      </c>
      <c r="Z9" s="80">
        <f t="shared" si="7"/>
        <v>15.600000000000001</v>
      </c>
      <c r="AA9" s="80">
        <f t="shared" si="8"/>
        <v>58.99</v>
      </c>
      <c r="AB9" s="80">
        <f t="shared" si="9"/>
        <v>5.0999999999999996</v>
      </c>
      <c r="AC9" s="80">
        <f t="shared" si="10"/>
        <v>8.5</v>
      </c>
      <c r="AD9" s="80">
        <f t="shared" si="11"/>
        <v>8.5</v>
      </c>
    </row>
    <row r="10" spans="1:30" ht="15.6" x14ac:dyDescent="0.3">
      <c r="A10" s="17" t="s">
        <v>50</v>
      </c>
      <c r="B10" s="42">
        <v>100</v>
      </c>
      <c r="C10" s="14" t="str">
        <f>VLOOKUP(A10,'Crop Plan'!$A$4:$K$27,8,FALSE)</f>
        <v>Durum</v>
      </c>
      <c r="D10" s="43">
        <f>VLOOKUP(A10,'Crop Plan'!$A$4:$K$27,9,FALSE)</f>
        <v>0</v>
      </c>
      <c r="E10" s="44">
        <v>75</v>
      </c>
      <c r="F10" s="44"/>
      <c r="G10" s="45">
        <f t="shared" si="0"/>
        <v>62.29</v>
      </c>
      <c r="H10" s="77">
        <f t="shared" si="1"/>
        <v>20.700000000000003</v>
      </c>
      <c r="I10" s="46">
        <f t="shared" si="2"/>
        <v>8.5</v>
      </c>
      <c r="J10" s="79">
        <f t="shared" si="3"/>
        <v>8.5</v>
      </c>
      <c r="K10" s="47">
        <v>11</v>
      </c>
      <c r="L10" s="42">
        <v>52</v>
      </c>
      <c r="M10" s="48">
        <v>0</v>
      </c>
      <c r="N10" s="83">
        <v>30</v>
      </c>
      <c r="O10" s="49" t="s">
        <v>79</v>
      </c>
      <c r="P10" s="50">
        <f t="shared" si="4"/>
        <v>1.3607910732105597</v>
      </c>
      <c r="Q10" s="51">
        <v>34.700000000000003</v>
      </c>
      <c r="R10" s="51">
        <v>3</v>
      </c>
      <c r="S10" s="51">
        <v>5</v>
      </c>
      <c r="T10" s="51">
        <v>5</v>
      </c>
      <c r="U10" s="83">
        <v>170</v>
      </c>
      <c r="V10" s="49" t="s">
        <v>79</v>
      </c>
      <c r="W10" s="50">
        <f t="shared" si="5"/>
        <v>7.7111494148598387</v>
      </c>
      <c r="Y10" s="80">
        <f t="shared" si="6"/>
        <v>3.3</v>
      </c>
      <c r="Z10" s="80">
        <f t="shared" si="7"/>
        <v>15.600000000000001</v>
      </c>
      <c r="AA10" s="80">
        <f t="shared" si="8"/>
        <v>58.99</v>
      </c>
      <c r="AB10" s="80">
        <f t="shared" si="9"/>
        <v>5.0999999999999996</v>
      </c>
      <c r="AC10" s="80">
        <f t="shared" si="10"/>
        <v>8.5</v>
      </c>
      <c r="AD10" s="80">
        <f t="shared" si="11"/>
        <v>8.5</v>
      </c>
    </row>
    <row r="11" spans="1:30" ht="15.6" x14ac:dyDescent="0.3">
      <c r="A11" s="17" t="s">
        <v>51</v>
      </c>
      <c r="B11" s="42">
        <v>101</v>
      </c>
      <c r="C11" s="14" t="str">
        <f>VLOOKUP(A11,'Crop Plan'!$A$4:$K$27,8,FALSE)</f>
        <v>Durum</v>
      </c>
      <c r="D11" s="43">
        <f>VLOOKUP(A11,'Crop Plan'!$A$4:$K$27,9,FALSE)</f>
        <v>0</v>
      </c>
      <c r="E11" s="44">
        <v>76</v>
      </c>
      <c r="F11" s="44"/>
      <c r="G11" s="45">
        <f t="shared" si="0"/>
        <v>62.29</v>
      </c>
      <c r="H11" s="77">
        <f t="shared" si="1"/>
        <v>20.700000000000003</v>
      </c>
      <c r="I11" s="46">
        <f t="shared" si="2"/>
        <v>8.5</v>
      </c>
      <c r="J11" s="79">
        <f t="shared" si="3"/>
        <v>8.5</v>
      </c>
      <c r="K11" s="47">
        <v>11</v>
      </c>
      <c r="L11" s="42">
        <v>52</v>
      </c>
      <c r="M11" s="48">
        <v>0</v>
      </c>
      <c r="N11" s="83">
        <v>30</v>
      </c>
      <c r="O11" s="49" t="s">
        <v>79</v>
      </c>
      <c r="P11" s="50">
        <f t="shared" si="4"/>
        <v>1.3743989839426654</v>
      </c>
      <c r="Q11" s="51">
        <v>34.700000000000003</v>
      </c>
      <c r="R11" s="51">
        <v>3</v>
      </c>
      <c r="S11" s="51">
        <v>5</v>
      </c>
      <c r="T11" s="51">
        <v>5</v>
      </c>
      <c r="U11" s="83">
        <v>170</v>
      </c>
      <c r="V11" s="49" t="s">
        <v>79</v>
      </c>
      <c r="W11" s="50">
        <f t="shared" si="5"/>
        <v>7.7882609090084376</v>
      </c>
      <c r="Y11" s="80">
        <f t="shared" si="6"/>
        <v>3.3</v>
      </c>
      <c r="Z11" s="80">
        <f t="shared" si="7"/>
        <v>15.600000000000001</v>
      </c>
      <c r="AA11" s="80">
        <f t="shared" si="8"/>
        <v>58.99</v>
      </c>
      <c r="AB11" s="80">
        <f t="shared" si="9"/>
        <v>5.0999999999999996</v>
      </c>
      <c r="AC11" s="80">
        <f t="shared" si="10"/>
        <v>8.5</v>
      </c>
      <c r="AD11" s="80">
        <f t="shared" si="11"/>
        <v>8.5</v>
      </c>
    </row>
    <row r="12" spans="1:30" ht="15.6" x14ac:dyDescent="0.3">
      <c r="A12" s="17" t="s">
        <v>52</v>
      </c>
      <c r="B12" s="42">
        <v>102</v>
      </c>
      <c r="C12" s="14" t="str">
        <f>VLOOKUP(A12,'Crop Plan'!$A$4:$K$27,8,FALSE)</f>
        <v>Durum</v>
      </c>
      <c r="D12" s="43">
        <f>VLOOKUP(A12,'Crop Plan'!$A$4:$K$27,9,FALSE)</f>
        <v>0</v>
      </c>
      <c r="E12" s="44">
        <v>77</v>
      </c>
      <c r="F12" s="44"/>
      <c r="G12" s="45">
        <f t="shared" si="0"/>
        <v>62.29</v>
      </c>
      <c r="H12" s="77">
        <f t="shared" si="1"/>
        <v>20.700000000000003</v>
      </c>
      <c r="I12" s="46">
        <f t="shared" si="2"/>
        <v>8.5</v>
      </c>
      <c r="J12" s="79">
        <f t="shared" si="3"/>
        <v>8.5</v>
      </c>
      <c r="K12" s="47">
        <v>11</v>
      </c>
      <c r="L12" s="42">
        <v>52</v>
      </c>
      <c r="M12" s="48">
        <v>0</v>
      </c>
      <c r="N12" s="83">
        <v>30</v>
      </c>
      <c r="O12" s="49" t="s">
        <v>79</v>
      </c>
      <c r="P12" s="50">
        <f t="shared" si="4"/>
        <v>1.388006894674771</v>
      </c>
      <c r="Q12" s="51">
        <v>34.700000000000003</v>
      </c>
      <c r="R12" s="51">
        <v>3</v>
      </c>
      <c r="S12" s="51">
        <v>5</v>
      </c>
      <c r="T12" s="51">
        <v>5</v>
      </c>
      <c r="U12" s="83">
        <v>170</v>
      </c>
      <c r="V12" s="49" t="s">
        <v>79</v>
      </c>
      <c r="W12" s="50">
        <f t="shared" si="5"/>
        <v>7.8653724031570356</v>
      </c>
      <c r="Y12" s="80">
        <f t="shared" si="6"/>
        <v>3.3</v>
      </c>
      <c r="Z12" s="80">
        <f t="shared" si="7"/>
        <v>15.600000000000001</v>
      </c>
      <c r="AA12" s="80">
        <f t="shared" si="8"/>
        <v>58.99</v>
      </c>
      <c r="AB12" s="80">
        <f t="shared" si="9"/>
        <v>5.0999999999999996</v>
      </c>
      <c r="AC12" s="80">
        <f t="shared" si="10"/>
        <v>8.5</v>
      </c>
      <c r="AD12" s="80">
        <f t="shared" si="11"/>
        <v>8.5</v>
      </c>
    </row>
    <row r="13" spans="1:30" ht="15.6" x14ac:dyDescent="0.3">
      <c r="A13" s="17" t="s">
        <v>53</v>
      </c>
      <c r="B13" s="42">
        <v>103</v>
      </c>
      <c r="C13" s="14" t="str">
        <f>VLOOKUP(A13,'Crop Plan'!$A$4:$K$27,8,FALSE)</f>
        <v>Peas</v>
      </c>
      <c r="D13" s="43">
        <f>VLOOKUP(A13,'Crop Plan'!$A$4:$K$27,9,FALSE)</f>
        <v>0</v>
      </c>
      <c r="E13" s="44">
        <v>78</v>
      </c>
      <c r="F13" s="44"/>
      <c r="G13" s="45">
        <f t="shared" si="0"/>
        <v>61.1</v>
      </c>
      <c r="H13" s="77">
        <f t="shared" si="1"/>
        <v>20.700000000000003</v>
      </c>
      <c r="I13" s="46">
        <f t="shared" si="2"/>
        <v>0</v>
      </c>
      <c r="J13" s="79">
        <f t="shared" si="3"/>
        <v>13.6</v>
      </c>
      <c r="K13" s="47">
        <v>11</v>
      </c>
      <c r="L13" s="42">
        <v>52</v>
      </c>
      <c r="M13" s="48">
        <v>0</v>
      </c>
      <c r="N13" s="83">
        <v>30</v>
      </c>
      <c r="O13" s="49" t="s">
        <v>79</v>
      </c>
      <c r="P13" s="50">
        <f t="shared" si="4"/>
        <v>1.4016148054068767</v>
      </c>
      <c r="Q13" s="47">
        <v>34</v>
      </c>
      <c r="R13" s="42">
        <v>3</v>
      </c>
      <c r="S13" s="42">
        <v>0</v>
      </c>
      <c r="T13" s="48">
        <v>8</v>
      </c>
      <c r="U13" s="83">
        <v>170</v>
      </c>
      <c r="V13" s="49" t="s">
        <v>79</v>
      </c>
      <c r="W13" s="50">
        <f t="shared" si="5"/>
        <v>7.9424838973056344</v>
      </c>
      <c r="Y13" s="80">
        <f t="shared" si="6"/>
        <v>3.3</v>
      </c>
      <c r="Z13" s="80">
        <f t="shared" si="7"/>
        <v>15.600000000000001</v>
      </c>
      <c r="AA13" s="80">
        <f t="shared" si="8"/>
        <v>57.800000000000004</v>
      </c>
      <c r="AB13" s="80">
        <f t="shared" si="9"/>
        <v>5.0999999999999996</v>
      </c>
      <c r="AC13" s="80">
        <f t="shared" si="10"/>
        <v>0</v>
      </c>
      <c r="AD13" s="80">
        <f t="shared" si="11"/>
        <v>13.6</v>
      </c>
    </row>
    <row r="14" spans="1:30" ht="15.6" x14ac:dyDescent="0.3">
      <c r="A14" s="17" t="s">
        <v>54</v>
      </c>
      <c r="B14" s="42">
        <v>104</v>
      </c>
      <c r="C14" s="14" t="str">
        <f>VLOOKUP(A14,'Crop Plan'!$A$4:$K$27,8,FALSE)</f>
        <v>Peas</v>
      </c>
      <c r="D14" s="43">
        <f>VLOOKUP(A14,'Crop Plan'!$A$4:$K$27,9,FALSE)</f>
        <v>0</v>
      </c>
      <c r="E14" s="44">
        <v>79</v>
      </c>
      <c r="F14" s="44"/>
      <c r="G14" s="45">
        <f t="shared" si="0"/>
        <v>61.1</v>
      </c>
      <c r="H14" s="77">
        <f t="shared" si="1"/>
        <v>20.700000000000003</v>
      </c>
      <c r="I14" s="46">
        <f t="shared" si="2"/>
        <v>0</v>
      </c>
      <c r="J14" s="79">
        <f t="shared" si="3"/>
        <v>13.6</v>
      </c>
      <c r="K14" s="47">
        <v>11</v>
      </c>
      <c r="L14" s="42">
        <v>52</v>
      </c>
      <c r="M14" s="48">
        <v>0</v>
      </c>
      <c r="N14" s="83">
        <v>30</v>
      </c>
      <c r="O14" s="49" t="s">
        <v>79</v>
      </c>
      <c r="P14" s="50">
        <f t="shared" si="4"/>
        <v>1.4152227161389821</v>
      </c>
      <c r="Q14" s="47">
        <v>34</v>
      </c>
      <c r="R14" s="42">
        <v>3</v>
      </c>
      <c r="S14" s="42">
        <v>0</v>
      </c>
      <c r="T14" s="48">
        <v>8</v>
      </c>
      <c r="U14" s="83">
        <v>170</v>
      </c>
      <c r="V14" s="49" t="s">
        <v>79</v>
      </c>
      <c r="W14" s="50">
        <f t="shared" si="5"/>
        <v>8.0195953914542315</v>
      </c>
      <c r="Y14" s="80">
        <f t="shared" si="6"/>
        <v>3.3</v>
      </c>
      <c r="Z14" s="80">
        <f t="shared" si="7"/>
        <v>15.600000000000001</v>
      </c>
      <c r="AA14" s="80">
        <f t="shared" si="8"/>
        <v>57.800000000000004</v>
      </c>
      <c r="AB14" s="80">
        <f t="shared" si="9"/>
        <v>5.0999999999999996</v>
      </c>
      <c r="AC14" s="80">
        <f t="shared" si="10"/>
        <v>0</v>
      </c>
      <c r="AD14" s="80">
        <f t="shared" si="11"/>
        <v>13.6</v>
      </c>
    </row>
    <row r="15" spans="1:30" ht="15.6" x14ac:dyDescent="0.3">
      <c r="A15" s="17" t="s">
        <v>55</v>
      </c>
      <c r="B15" s="42">
        <v>105</v>
      </c>
      <c r="C15" s="14" t="str">
        <f>VLOOKUP(A15,'Crop Plan'!$A$4:$K$27,8,FALSE)</f>
        <v>Lentils</v>
      </c>
      <c r="D15" s="43">
        <f>VLOOKUP(A15,'Crop Plan'!$A$4:$K$27,9,FALSE)</f>
        <v>0</v>
      </c>
      <c r="E15" s="44">
        <v>80</v>
      </c>
      <c r="F15" s="44"/>
      <c r="G15" s="45">
        <f t="shared" si="0"/>
        <v>61.1</v>
      </c>
      <c r="H15" s="77">
        <f t="shared" si="1"/>
        <v>20.700000000000003</v>
      </c>
      <c r="I15" s="46">
        <f t="shared" si="2"/>
        <v>0</v>
      </c>
      <c r="J15" s="79">
        <f t="shared" si="3"/>
        <v>13.6</v>
      </c>
      <c r="K15" s="47">
        <v>11</v>
      </c>
      <c r="L15" s="42">
        <v>52</v>
      </c>
      <c r="M15" s="48">
        <v>0</v>
      </c>
      <c r="N15" s="83">
        <v>30</v>
      </c>
      <c r="O15" s="49" t="s">
        <v>79</v>
      </c>
      <c r="P15" s="50">
        <f t="shared" si="4"/>
        <v>1.4288306268710878</v>
      </c>
      <c r="Q15" s="47">
        <v>34</v>
      </c>
      <c r="R15" s="42">
        <v>3</v>
      </c>
      <c r="S15" s="42">
        <v>0</v>
      </c>
      <c r="T15" s="48">
        <v>8</v>
      </c>
      <c r="U15" s="83">
        <v>170</v>
      </c>
      <c r="V15" s="49" t="s">
        <v>79</v>
      </c>
      <c r="W15" s="50">
        <f t="shared" si="5"/>
        <v>8.0967068856028312</v>
      </c>
      <c r="Y15" s="80">
        <f t="shared" si="6"/>
        <v>3.3</v>
      </c>
      <c r="Z15" s="80">
        <f t="shared" si="7"/>
        <v>15.600000000000001</v>
      </c>
      <c r="AA15" s="80">
        <f t="shared" si="8"/>
        <v>57.800000000000004</v>
      </c>
      <c r="AB15" s="80">
        <f t="shared" si="9"/>
        <v>5.0999999999999996</v>
      </c>
      <c r="AC15" s="80">
        <f t="shared" si="10"/>
        <v>0</v>
      </c>
      <c r="AD15" s="80">
        <f t="shared" si="11"/>
        <v>13.6</v>
      </c>
    </row>
    <row r="16" spans="1:30" ht="15.6" x14ac:dyDescent="0.3">
      <c r="A16" s="17" t="s">
        <v>56</v>
      </c>
      <c r="B16" s="42">
        <v>106</v>
      </c>
      <c r="C16" s="14" t="str">
        <f>VLOOKUP(A16,'Crop Plan'!$A$4:$K$27,8,FALSE)</f>
        <v>Wheat</v>
      </c>
      <c r="D16" s="43">
        <f>VLOOKUP(A16,'Crop Plan'!$A$4:$K$27,9,FALSE)</f>
        <v>0</v>
      </c>
      <c r="E16" s="44">
        <v>81</v>
      </c>
      <c r="F16" s="44"/>
      <c r="G16" s="45">
        <f t="shared" si="0"/>
        <v>62.29</v>
      </c>
      <c r="H16" s="77">
        <f t="shared" si="1"/>
        <v>20.700000000000003</v>
      </c>
      <c r="I16" s="46">
        <f t="shared" si="2"/>
        <v>8.5</v>
      </c>
      <c r="J16" s="79">
        <f t="shared" si="3"/>
        <v>8.5</v>
      </c>
      <c r="K16" s="47">
        <v>11</v>
      </c>
      <c r="L16" s="42">
        <v>52</v>
      </c>
      <c r="M16" s="48">
        <v>0</v>
      </c>
      <c r="N16" s="83">
        <v>30</v>
      </c>
      <c r="O16" s="49" t="s">
        <v>79</v>
      </c>
      <c r="P16" s="50">
        <f t="shared" si="4"/>
        <v>1.4424385376031934</v>
      </c>
      <c r="Q16" s="51">
        <v>34.700000000000003</v>
      </c>
      <c r="R16" s="51">
        <v>3</v>
      </c>
      <c r="S16" s="51">
        <v>5</v>
      </c>
      <c r="T16" s="51">
        <v>5</v>
      </c>
      <c r="U16" s="83">
        <v>170</v>
      </c>
      <c r="V16" s="49" t="s">
        <v>79</v>
      </c>
      <c r="W16" s="50">
        <f t="shared" si="5"/>
        <v>8.1738183797514292</v>
      </c>
      <c r="Y16" s="80">
        <f t="shared" si="6"/>
        <v>3.3</v>
      </c>
      <c r="Z16" s="80">
        <f t="shared" si="7"/>
        <v>15.600000000000001</v>
      </c>
      <c r="AA16" s="80">
        <f t="shared" si="8"/>
        <v>58.99</v>
      </c>
      <c r="AB16" s="80">
        <f t="shared" si="9"/>
        <v>5.0999999999999996</v>
      </c>
      <c r="AC16" s="80">
        <f t="shared" si="10"/>
        <v>8.5</v>
      </c>
      <c r="AD16" s="80">
        <f t="shared" si="11"/>
        <v>8.5</v>
      </c>
    </row>
    <row r="17" spans="1:30" ht="15.6" x14ac:dyDescent="0.3">
      <c r="A17" s="17" t="s">
        <v>57</v>
      </c>
      <c r="B17" s="42">
        <v>107</v>
      </c>
      <c r="C17" s="14" t="str">
        <f>VLOOKUP(A17,'Crop Plan'!$A$4:$K$27,8,FALSE)</f>
        <v>Wheat</v>
      </c>
      <c r="D17" s="43">
        <f>VLOOKUP(A17,'Crop Plan'!$A$4:$K$27,9,FALSE)</f>
        <v>0</v>
      </c>
      <c r="E17" s="44">
        <v>82</v>
      </c>
      <c r="F17" s="44"/>
      <c r="G17" s="45">
        <f t="shared" si="0"/>
        <v>62.29</v>
      </c>
      <c r="H17" s="77">
        <f t="shared" si="1"/>
        <v>20.700000000000003</v>
      </c>
      <c r="I17" s="46">
        <f t="shared" si="2"/>
        <v>8.5</v>
      </c>
      <c r="J17" s="79">
        <f t="shared" si="3"/>
        <v>8.5</v>
      </c>
      <c r="K17" s="47">
        <v>11</v>
      </c>
      <c r="L17" s="42">
        <v>52</v>
      </c>
      <c r="M17" s="48">
        <v>0</v>
      </c>
      <c r="N17" s="83">
        <v>30</v>
      </c>
      <c r="O17" s="49" t="s">
        <v>79</v>
      </c>
      <c r="P17" s="50">
        <f t="shared" si="4"/>
        <v>1.4560464483352991</v>
      </c>
      <c r="Q17" s="51">
        <v>34.700000000000003</v>
      </c>
      <c r="R17" s="51">
        <v>3</v>
      </c>
      <c r="S17" s="51">
        <v>5</v>
      </c>
      <c r="T17" s="51">
        <v>5</v>
      </c>
      <c r="U17" s="83">
        <v>170</v>
      </c>
      <c r="V17" s="49" t="s">
        <v>79</v>
      </c>
      <c r="W17" s="50">
        <f t="shared" si="5"/>
        <v>8.2509298739000272</v>
      </c>
      <c r="Y17" s="80">
        <f t="shared" si="6"/>
        <v>3.3</v>
      </c>
      <c r="Z17" s="80">
        <f t="shared" si="7"/>
        <v>15.600000000000001</v>
      </c>
      <c r="AA17" s="80">
        <f t="shared" si="8"/>
        <v>58.99</v>
      </c>
      <c r="AB17" s="80">
        <f t="shared" si="9"/>
        <v>5.0999999999999996</v>
      </c>
      <c r="AC17" s="80">
        <f t="shared" si="10"/>
        <v>8.5</v>
      </c>
      <c r="AD17" s="80">
        <f t="shared" si="11"/>
        <v>8.5</v>
      </c>
    </row>
    <row r="18" spans="1:30" ht="15.6" x14ac:dyDescent="0.3">
      <c r="A18" s="17" t="s">
        <v>58</v>
      </c>
      <c r="B18" s="42">
        <v>108</v>
      </c>
      <c r="C18" s="14" t="str">
        <f>VLOOKUP(A18,'Crop Plan'!$A$4:$K$27,8,FALSE)</f>
        <v>Canola</v>
      </c>
      <c r="D18" s="43">
        <f>VLOOKUP(A18,'Crop Plan'!$A$4:$K$27,9,FALSE)</f>
        <v>0</v>
      </c>
      <c r="E18" s="44">
        <v>83</v>
      </c>
      <c r="F18" s="44"/>
      <c r="G18" s="45">
        <f t="shared" si="0"/>
        <v>61.1</v>
      </c>
      <c r="H18" s="77">
        <f t="shared" si="1"/>
        <v>20.700000000000003</v>
      </c>
      <c r="I18" s="46">
        <f t="shared" si="2"/>
        <v>0</v>
      </c>
      <c r="J18" s="79">
        <f t="shared" si="3"/>
        <v>13.6</v>
      </c>
      <c r="K18" s="47">
        <v>11</v>
      </c>
      <c r="L18" s="42">
        <v>52</v>
      </c>
      <c r="M18" s="48">
        <v>0</v>
      </c>
      <c r="N18" s="83">
        <v>30</v>
      </c>
      <c r="O18" s="49" t="s">
        <v>79</v>
      </c>
      <c r="P18" s="50">
        <f t="shared" si="4"/>
        <v>1.4696543590674045</v>
      </c>
      <c r="Q18" s="47">
        <v>34</v>
      </c>
      <c r="R18" s="42">
        <v>3</v>
      </c>
      <c r="S18" s="42">
        <v>0</v>
      </c>
      <c r="T18" s="48">
        <v>8</v>
      </c>
      <c r="U18" s="83">
        <v>170</v>
      </c>
      <c r="V18" s="49" t="s">
        <v>79</v>
      </c>
      <c r="W18" s="50">
        <f t="shared" si="5"/>
        <v>8.3280413680486252</v>
      </c>
      <c r="Y18" s="80">
        <f t="shared" si="6"/>
        <v>3.3</v>
      </c>
      <c r="Z18" s="80">
        <f t="shared" si="7"/>
        <v>15.600000000000001</v>
      </c>
      <c r="AA18" s="80">
        <f t="shared" si="8"/>
        <v>57.800000000000004</v>
      </c>
      <c r="AB18" s="80">
        <f t="shared" si="9"/>
        <v>5.0999999999999996</v>
      </c>
      <c r="AC18" s="80">
        <f t="shared" si="10"/>
        <v>0</v>
      </c>
      <c r="AD18" s="80">
        <f t="shared" si="11"/>
        <v>13.6</v>
      </c>
    </row>
    <row r="19" spans="1:30" ht="15.6" x14ac:dyDescent="0.3">
      <c r="A19" s="17" t="s">
        <v>59</v>
      </c>
      <c r="B19" s="42">
        <v>109</v>
      </c>
      <c r="C19" s="14" t="str">
        <f>VLOOKUP(A19,'Crop Plan'!$A$4:$K$27,8,FALSE)</f>
        <v>Canola</v>
      </c>
      <c r="D19" s="43">
        <f>VLOOKUP(A19,'Crop Plan'!$A$4:$K$27,9,FALSE)</f>
        <v>0</v>
      </c>
      <c r="E19" s="44">
        <v>84</v>
      </c>
      <c r="F19" s="44"/>
      <c r="G19" s="45">
        <f t="shared" si="0"/>
        <v>61.1</v>
      </c>
      <c r="H19" s="77">
        <f t="shared" si="1"/>
        <v>20.700000000000003</v>
      </c>
      <c r="I19" s="46">
        <f t="shared" si="2"/>
        <v>0</v>
      </c>
      <c r="J19" s="79">
        <f t="shared" si="3"/>
        <v>13.6</v>
      </c>
      <c r="K19" s="47">
        <v>11</v>
      </c>
      <c r="L19" s="42">
        <v>52</v>
      </c>
      <c r="M19" s="48">
        <v>0</v>
      </c>
      <c r="N19" s="83">
        <v>30</v>
      </c>
      <c r="O19" s="49" t="s">
        <v>79</v>
      </c>
      <c r="P19" s="50">
        <f t="shared" si="4"/>
        <v>1.4832622697995101</v>
      </c>
      <c r="Q19" s="47">
        <v>34</v>
      </c>
      <c r="R19" s="42">
        <v>3</v>
      </c>
      <c r="S19" s="42">
        <v>0</v>
      </c>
      <c r="T19" s="48">
        <v>8</v>
      </c>
      <c r="U19" s="83">
        <v>170</v>
      </c>
      <c r="V19" s="49" t="s">
        <v>79</v>
      </c>
      <c r="W19" s="50">
        <f t="shared" si="5"/>
        <v>8.4051528621972249</v>
      </c>
      <c r="Y19" s="80">
        <f t="shared" si="6"/>
        <v>3.3</v>
      </c>
      <c r="Z19" s="80">
        <f t="shared" si="7"/>
        <v>15.600000000000001</v>
      </c>
      <c r="AA19" s="80">
        <f t="shared" si="8"/>
        <v>57.800000000000004</v>
      </c>
      <c r="AB19" s="80">
        <f t="shared" si="9"/>
        <v>5.0999999999999996</v>
      </c>
      <c r="AC19" s="80">
        <f t="shared" si="10"/>
        <v>0</v>
      </c>
      <c r="AD19" s="80">
        <f t="shared" si="11"/>
        <v>13.6</v>
      </c>
    </row>
    <row r="20" spans="1:30" ht="15.6" x14ac:dyDescent="0.3">
      <c r="A20" s="17" t="s">
        <v>60</v>
      </c>
      <c r="B20" s="42">
        <v>110</v>
      </c>
      <c r="C20" s="14" t="str">
        <f>VLOOKUP(A20,'Crop Plan'!$A$4:$K$27,8,FALSE)</f>
        <v>Canola</v>
      </c>
      <c r="D20" s="43">
        <f>VLOOKUP(A20,'Crop Plan'!$A$4:$K$27,9,FALSE)</f>
        <v>0</v>
      </c>
      <c r="E20" s="44">
        <v>85</v>
      </c>
      <c r="F20" s="44"/>
      <c r="G20" s="45">
        <f t="shared" si="0"/>
        <v>61.1</v>
      </c>
      <c r="H20" s="77">
        <f t="shared" si="1"/>
        <v>20.700000000000003</v>
      </c>
      <c r="I20" s="46">
        <f t="shared" si="2"/>
        <v>0</v>
      </c>
      <c r="J20" s="79">
        <f t="shared" si="3"/>
        <v>13.6</v>
      </c>
      <c r="K20" s="47">
        <v>11</v>
      </c>
      <c r="L20" s="42">
        <v>52</v>
      </c>
      <c r="M20" s="48">
        <v>0</v>
      </c>
      <c r="N20" s="83">
        <v>30</v>
      </c>
      <c r="O20" s="49" t="s">
        <v>79</v>
      </c>
      <c r="P20" s="50">
        <f t="shared" si="4"/>
        <v>1.4968701805316158</v>
      </c>
      <c r="Q20" s="47">
        <v>34</v>
      </c>
      <c r="R20" s="42">
        <v>3</v>
      </c>
      <c r="S20" s="42">
        <v>0</v>
      </c>
      <c r="T20" s="48">
        <v>8</v>
      </c>
      <c r="U20" s="83">
        <v>170</v>
      </c>
      <c r="V20" s="49" t="s">
        <v>79</v>
      </c>
      <c r="W20" s="50">
        <f t="shared" si="5"/>
        <v>8.4822643563458229</v>
      </c>
      <c r="Y20" s="80">
        <f t="shared" si="6"/>
        <v>3.3</v>
      </c>
      <c r="Z20" s="80">
        <f t="shared" si="7"/>
        <v>15.600000000000001</v>
      </c>
      <c r="AA20" s="80">
        <f t="shared" si="8"/>
        <v>57.800000000000004</v>
      </c>
      <c r="AB20" s="80">
        <f t="shared" si="9"/>
        <v>5.0999999999999996</v>
      </c>
      <c r="AC20" s="80">
        <f t="shared" si="10"/>
        <v>0</v>
      </c>
      <c r="AD20" s="80">
        <f t="shared" si="11"/>
        <v>13.6</v>
      </c>
    </row>
    <row r="21" spans="1:30" ht="15.6" x14ac:dyDescent="0.3">
      <c r="A21" s="17" t="s">
        <v>61</v>
      </c>
      <c r="B21" s="42">
        <v>111</v>
      </c>
      <c r="C21" s="14" t="str">
        <f>VLOOKUP(A21,'Crop Plan'!$A$4:$K$27,8,FALSE)</f>
        <v>Canola</v>
      </c>
      <c r="D21" s="43">
        <f>VLOOKUP(A21,'Crop Plan'!$A$4:$K$27,9,FALSE)</f>
        <v>0</v>
      </c>
      <c r="E21" s="44">
        <v>86</v>
      </c>
      <c r="F21" s="44"/>
      <c r="G21" s="45">
        <f t="shared" si="0"/>
        <v>61.1</v>
      </c>
      <c r="H21" s="77">
        <f t="shared" si="1"/>
        <v>20.700000000000003</v>
      </c>
      <c r="I21" s="46">
        <f t="shared" si="2"/>
        <v>0</v>
      </c>
      <c r="J21" s="79">
        <f t="shared" si="3"/>
        <v>13.6</v>
      </c>
      <c r="K21" s="47">
        <v>11</v>
      </c>
      <c r="L21" s="42">
        <v>52</v>
      </c>
      <c r="M21" s="48">
        <v>0</v>
      </c>
      <c r="N21" s="83">
        <v>30</v>
      </c>
      <c r="O21" s="49" t="s">
        <v>79</v>
      </c>
      <c r="P21" s="50">
        <f t="shared" si="4"/>
        <v>1.5104780912637215</v>
      </c>
      <c r="Q21" s="47">
        <v>34</v>
      </c>
      <c r="R21" s="42">
        <v>3</v>
      </c>
      <c r="S21" s="42">
        <v>0</v>
      </c>
      <c r="T21" s="48">
        <v>8</v>
      </c>
      <c r="U21" s="83">
        <v>170</v>
      </c>
      <c r="V21" s="49" t="s">
        <v>79</v>
      </c>
      <c r="W21" s="50">
        <f t="shared" si="5"/>
        <v>8.5593758504944208</v>
      </c>
      <c r="Y21" s="80">
        <f t="shared" si="6"/>
        <v>3.3</v>
      </c>
      <c r="Z21" s="80">
        <f t="shared" si="7"/>
        <v>15.600000000000001</v>
      </c>
      <c r="AA21" s="80">
        <f t="shared" si="8"/>
        <v>57.800000000000004</v>
      </c>
      <c r="AB21" s="80">
        <f t="shared" si="9"/>
        <v>5.0999999999999996</v>
      </c>
      <c r="AC21" s="80">
        <f t="shared" si="10"/>
        <v>0</v>
      </c>
      <c r="AD21" s="80">
        <f t="shared" si="11"/>
        <v>13.6</v>
      </c>
    </row>
    <row r="22" spans="1:30" ht="15.6" x14ac:dyDescent="0.3">
      <c r="A22" s="17" t="s">
        <v>62</v>
      </c>
      <c r="B22" s="42">
        <v>112</v>
      </c>
      <c r="C22" s="14" t="str">
        <f>VLOOKUP(A22,'Crop Plan'!$A$4:$K$27,8,FALSE)</f>
        <v>Canola</v>
      </c>
      <c r="D22" s="43">
        <f>VLOOKUP(A22,'Crop Plan'!$A$4:$K$27,9,FALSE)</f>
        <v>0</v>
      </c>
      <c r="E22" s="44">
        <v>87</v>
      </c>
      <c r="F22" s="44"/>
      <c r="G22" s="45">
        <f t="shared" si="0"/>
        <v>61.1</v>
      </c>
      <c r="H22" s="77">
        <f t="shared" si="1"/>
        <v>20.700000000000003</v>
      </c>
      <c r="I22" s="46">
        <f t="shared" si="2"/>
        <v>0</v>
      </c>
      <c r="J22" s="79">
        <f t="shared" si="3"/>
        <v>13.6</v>
      </c>
      <c r="K22" s="47">
        <v>11</v>
      </c>
      <c r="L22" s="42">
        <v>52</v>
      </c>
      <c r="M22" s="48">
        <v>0</v>
      </c>
      <c r="N22" s="83">
        <v>30</v>
      </c>
      <c r="O22" s="49" t="s">
        <v>79</v>
      </c>
      <c r="P22" s="50">
        <f t="shared" si="4"/>
        <v>1.5240860019958269</v>
      </c>
      <c r="Q22" s="47">
        <v>34</v>
      </c>
      <c r="R22" s="42">
        <v>3</v>
      </c>
      <c r="S22" s="42">
        <v>0</v>
      </c>
      <c r="T22" s="48">
        <v>8</v>
      </c>
      <c r="U22" s="83">
        <v>170</v>
      </c>
      <c r="V22" s="49" t="s">
        <v>79</v>
      </c>
      <c r="W22" s="50">
        <f t="shared" si="5"/>
        <v>8.6364873446430188</v>
      </c>
      <c r="Y22" s="80">
        <f t="shared" si="6"/>
        <v>3.3</v>
      </c>
      <c r="Z22" s="80">
        <f t="shared" si="7"/>
        <v>15.600000000000001</v>
      </c>
      <c r="AA22" s="80">
        <f t="shared" si="8"/>
        <v>57.800000000000004</v>
      </c>
      <c r="AB22" s="80">
        <f t="shared" si="9"/>
        <v>5.0999999999999996</v>
      </c>
      <c r="AC22" s="80">
        <f t="shared" si="10"/>
        <v>0</v>
      </c>
      <c r="AD22" s="80">
        <f t="shared" si="11"/>
        <v>13.6</v>
      </c>
    </row>
    <row r="23" spans="1:30" ht="15.6" x14ac:dyDescent="0.3">
      <c r="A23" s="17" t="s">
        <v>63</v>
      </c>
      <c r="B23" s="42">
        <v>113</v>
      </c>
      <c r="C23" s="14" t="str">
        <f>VLOOKUP(A23,'Crop Plan'!$A$4:$K$27,8,FALSE)</f>
        <v>Canola</v>
      </c>
      <c r="D23" s="43">
        <f>VLOOKUP(A23,'Crop Plan'!$A$4:$K$27,9,FALSE)</f>
        <v>0</v>
      </c>
      <c r="E23" s="44">
        <v>88</v>
      </c>
      <c r="F23" s="44"/>
      <c r="G23" s="45">
        <f t="shared" si="0"/>
        <v>61.1</v>
      </c>
      <c r="H23" s="77">
        <f t="shared" si="1"/>
        <v>20.700000000000003</v>
      </c>
      <c r="I23" s="46">
        <f t="shared" si="2"/>
        <v>0</v>
      </c>
      <c r="J23" s="79">
        <f t="shared" si="3"/>
        <v>13.6</v>
      </c>
      <c r="K23" s="47">
        <v>11</v>
      </c>
      <c r="L23" s="42">
        <v>52</v>
      </c>
      <c r="M23" s="48">
        <v>0</v>
      </c>
      <c r="N23" s="83">
        <v>30</v>
      </c>
      <c r="O23" s="49" t="s">
        <v>79</v>
      </c>
      <c r="P23" s="50">
        <f t="shared" si="4"/>
        <v>1.5376939127279325</v>
      </c>
      <c r="Q23" s="47">
        <v>34</v>
      </c>
      <c r="R23" s="42">
        <v>3</v>
      </c>
      <c r="S23" s="42">
        <v>0</v>
      </c>
      <c r="T23" s="48">
        <v>8</v>
      </c>
      <c r="U23" s="83">
        <v>170</v>
      </c>
      <c r="V23" s="49" t="s">
        <v>79</v>
      </c>
      <c r="W23" s="50">
        <f t="shared" si="5"/>
        <v>8.7135988387916186</v>
      </c>
      <c r="Y23" s="80">
        <f t="shared" si="6"/>
        <v>3.3</v>
      </c>
      <c r="Z23" s="80">
        <f t="shared" si="7"/>
        <v>15.600000000000001</v>
      </c>
      <c r="AA23" s="80">
        <f t="shared" si="8"/>
        <v>57.800000000000004</v>
      </c>
      <c r="AB23" s="80">
        <f t="shared" si="9"/>
        <v>5.0999999999999996</v>
      </c>
      <c r="AC23" s="80">
        <f t="shared" si="10"/>
        <v>0</v>
      </c>
      <c r="AD23" s="80">
        <f t="shared" si="11"/>
        <v>13.6</v>
      </c>
    </row>
    <row r="24" spans="1:30" ht="15.6" x14ac:dyDescent="0.3">
      <c r="A24" s="17" t="s">
        <v>64</v>
      </c>
      <c r="B24" s="42">
        <v>114</v>
      </c>
      <c r="C24" s="14" t="str">
        <f>VLOOKUP(A24,'Crop Plan'!$A$4:$K$27,8,FALSE)</f>
        <v>Canola</v>
      </c>
      <c r="D24" s="43">
        <f>VLOOKUP(A24,'Crop Plan'!$A$4:$K$27,9,FALSE)</f>
        <v>0</v>
      </c>
      <c r="E24" s="44">
        <v>89</v>
      </c>
      <c r="F24" s="44"/>
      <c r="G24" s="45">
        <f t="shared" si="0"/>
        <v>61.1</v>
      </c>
      <c r="H24" s="77">
        <f t="shared" si="1"/>
        <v>20.700000000000003</v>
      </c>
      <c r="I24" s="46">
        <f t="shared" si="2"/>
        <v>0</v>
      </c>
      <c r="J24" s="79">
        <f t="shared" si="3"/>
        <v>13.6</v>
      </c>
      <c r="K24" s="47">
        <v>11</v>
      </c>
      <c r="L24" s="42">
        <v>52</v>
      </c>
      <c r="M24" s="48">
        <v>0</v>
      </c>
      <c r="N24" s="83">
        <v>30</v>
      </c>
      <c r="O24" s="49" t="s">
        <v>79</v>
      </c>
      <c r="P24" s="50">
        <f t="shared" si="4"/>
        <v>1.5513018234600382</v>
      </c>
      <c r="Q24" s="47">
        <v>34</v>
      </c>
      <c r="R24" s="42">
        <v>3</v>
      </c>
      <c r="S24" s="42">
        <v>0</v>
      </c>
      <c r="T24" s="48">
        <v>8</v>
      </c>
      <c r="U24" s="83">
        <v>170</v>
      </c>
      <c r="V24" s="49" t="s">
        <v>79</v>
      </c>
      <c r="W24" s="50">
        <f t="shared" si="5"/>
        <v>8.7907103329402165</v>
      </c>
      <c r="Y24" s="80">
        <f t="shared" si="6"/>
        <v>3.3</v>
      </c>
      <c r="Z24" s="80">
        <f t="shared" si="7"/>
        <v>15.600000000000001</v>
      </c>
      <c r="AA24" s="80">
        <f t="shared" si="8"/>
        <v>57.800000000000004</v>
      </c>
      <c r="AB24" s="80">
        <f t="shared" si="9"/>
        <v>5.0999999999999996</v>
      </c>
      <c r="AC24" s="80">
        <f t="shared" si="10"/>
        <v>0</v>
      </c>
      <c r="AD24" s="80">
        <f t="shared" si="11"/>
        <v>13.6</v>
      </c>
    </row>
    <row r="25" spans="1:30" ht="15.6" x14ac:dyDescent="0.3">
      <c r="A25" s="17" t="s">
        <v>65</v>
      </c>
      <c r="B25" s="42">
        <v>115</v>
      </c>
      <c r="C25" s="14" t="str">
        <f>VLOOKUP(A25,'Crop Plan'!$A$4:$K$27,8,FALSE)</f>
        <v>Canola</v>
      </c>
      <c r="D25" s="43">
        <f>VLOOKUP(A25,'Crop Plan'!$A$4:$K$27,9,FALSE)</f>
        <v>0</v>
      </c>
      <c r="E25" s="44">
        <v>90</v>
      </c>
      <c r="F25" s="44"/>
      <c r="G25" s="45">
        <f t="shared" si="0"/>
        <v>61.1</v>
      </c>
      <c r="H25" s="77">
        <f t="shared" si="1"/>
        <v>20.700000000000003</v>
      </c>
      <c r="I25" s="46">
        <f t="shared" si="2"/>
        <v>0</v>
      </c>
      <c r="J25" s="79">
        <f t="shared" si="3"/>
        <v>13.6</v>
      </c>
      <c r="K25" s="47">
        <v>11</v>
      </c>
      <c r="L25" s="42">
        <v>52</v>
      </c>
      <c r="M25" s="48">
        <v>0</v>
      </c>
      <c r="N25" s="83">
        <v>30</v>
      </c>
      <c r="O25" s="49" t="s">
        <v>79</v>
      </c>
      <c r="P25" s="50">
        <f t="shared" si="4"/>
        <v>1.5649097341921439</v>
      </c>
      <c r="Q25" s="47">
        <v>34</v>
      </c>
      <c r="R25" s="42">
        <v>3</v>
      </c>
      <c r="S25" s="42">
        <v>0</v>
      </c>
      <c r="T25" s="48">
        <v>8</v>
      </c>
      <c r="U25" s="83">
        <v>170</v>
      </c>
      <c r="V25" s="49" t="s">
        <v>79</v>
      </c>
      <c r="W25" s="50">
        <f t="shared" si="5"/>
        <v>8.8678218270888145</v>
      </c>
      <c r="Y25" s="80">
        <f t="shared" si="6"/>
        <v>3.3</v>
      </c>
      <c r="Z25" s="80">
        <f t="shared" si="7"/>
        <v>15.600000000000001</v>
      </c>
      <c r="AA25" s="80">
        <f t="shared" si="8"/>
        <v>57.800000000000004</v>
      </c>
      <c r="AB25" s="80">
        <f t="shared" si="9"/>
        <v>5.0999999999999996</v>
      </c>
      <c r="AC25" s="80">
        <f t="shared" si="10"/>
        <v>0</v>
      </c>
      <c r="AD25" s="80">
        <f t="shared" si="11"/>
        <v>13.6</v>
      </c>
    </row>
    <row r="26" spans="1:30" ht="15.6" x14ac:dyDescent="0.3">
      <c r="A26" s="17" t="s">
        <v>66</v>
      </c>
      <c r="B26" s="42">
        <v>116</v>
      </c>
      <c r="C26" s="14" t="str">
        <f>VLOOKUP(A26,'Crop Plan'!$A$4:$K$27,8,FALSE)</f>
        <v>Wheat</v>
      </c>
      <c r="D26" s="43">
        <f>VLOOKUP(A26,'Crop Plan'!$A$4:$K$27,9,FALSE)</f>
        <v>0</v>
      </c>
      <c r="E26" s="44">
        <v>91</v>
      </c>
      <c r="F26" s="44"/>
      <c r="G26" s="45">
        <f t="shared" si="0"/>
        <v>62.29</v>
      </c>
      <c r="H26" s="77">
        <f t="shared" si="1"/>
        <v>20.700000000000003</v>
      </c>
      <c r="I26" s="46">
        <f t="shared" si="2"/>
        <v>8.5</v>
      </c>
      <c r="J26" s="79">
        <f t="shared" si="3"/>
        <v>8.5</v>
      </c>
      <c r="K26" s="47">
        <v>11</v>
      </c>
      <c r="L26" s="42">
        <v>52</v>
      </c>
      <c r="M26" s="48">
        <v>0</v>
      </c>
      <c r="N26" s="83">
        <v>30</v>
      </c>
      <c r="O26" s="49" t="s">
        <v>79</v>
      </c>
      <c r="P26" s="50">
        <f t="shared" si="4"/>
        <v>1.5785176449242493</v>
      </c>
      <c r="Q26" s="51">
        <v>34.700000000000003</v>
      </c>
      <c r="R26" s="51">
        <v>3</v>
      </c>
      <c r="S26" s="51">
        <v>5</v>
      </c>
      <c r="T26" s="51">
        <v>5</v>
      </c>
      <c r="U26" s="83">
        <v>170</v>
      </c>
      <c r="V26" s="49" t="s">
        <v>79</v>
      </c>
      <c r="W26" s="50">
        <f t="shared" si="5"/>
        <v>8.9449333212374125</v>
      </c>
      <c r="Y26" s="80">
        <f t="shared" si="6"/>
        <v>3.3</v>
      </c>
      <c r="Z26" s="80">
        <f t="shared" si="7"/>
        <v>15.600000000000001</v>
      </c>
      <c r="AA26" s="80">
        <f t="shared" si="8"/>
        <v>58.99</v>
      </c>
      <c r="AB26" s="80">
        <f t="shared" si="9"/>
        <v>5.0999999999999996</v>
      </c>
      <c r="AC26" s="80">
        <f t="shared" si="10"/>
        <v>8.5</v>
      </c>
      <c r="AD26" s="80">
        <f t="shared" si="11"/>
        <v>8.5</v>
      </c>
    </row>
    <row r="27" spans="1:30" ht="15.6" x14ac:dyDescent="0.3">
      <c r="A27" s="17" t="s">
        <v>67</v>
      </c>
      <c r="B27" s="42">
        <v>117</v>
      </c>
      <c r="C27" s="14" t="str">
        <f>VLOOKUP(A27,'Crop Plan'!$A$4:$K$27,8,FALSE)</f>
        <v>Wheat</v>
      </c>
      <c r="D27" s="43">
        <f>VLOOKUP(A27,'Crop Plan'!$A$4:$K$27,9,FALSE)</f>
        <v>0</v>
      </c>
      <c r="E27" s="44">
        <v>92</v>
      </c>
      <c r="F27" s="44"/>
      <c r="G27" s="45">
        <f t="shared" si="0"/>
        <v>62.29</v>
      </c>
      <c r="H27" s="77">
        <f t="shared" si="1"/>
        <v>20.700000000000003</v>
      </c>
      <c r="I27" s="46">
        <f t="shared" si="2"/>
        <v>8.5</v>
      </c>
      <c r="J27" s="79">
        <f t="shared" si="3"/>
        <v>8.5</v>
      </c>
      <c r="K27" s="47">
        <v>11</v>
      </c>
      <c r="L27" s="42">
        <v>52</v>
      </c>
      <c r="M27" s="48">
        <v>0</v>
      </c>
      <c r="N27" s="83">
        <v>30</v>
      </c>
      <c r="O27" s="49" t="s">
        <v>79</v>
      </c>
      <c r="P27" s="50">
        <f t="shared" si="4"/>
        <v>1.5921255556563549</v>
      </c>
      <c r="Q27" s="51">
        <v>34.700000000000003</v>
      </c>
      <c r="R27" s="51">
        <v>3</v>
      </c>
      <c r="S27" s="51">
        <v>5</v>
      </c>
      <c r="T27" s="51">
        <v>5</v>
      </c>
      <c r="U27" s="83">
        <v>170</v>
      </c>
      <c r="V27" s="49" t="s">
        <v>79</v>
      </c>
      <c r="W27" s="50">
        <f t="shared" si="5"/>
        <v>9.0220448153860122</v>
      </c>
      <c r="Y27" s="80">
        <f t="shared" si="6"/>
        <v>3.3</v>
      </c>
      <c r="Z27" s="80">
        <f t="shared" si="7"/>
        <v>15.600000000000001</v>
      </c>
      <c r="AA27" s="80">
        <f t="shared" si="8"/>
        <v>58.99</v>
      </c>
      <c r="AB27" s="80">
        <f t="shared" si="9"/>
        <v>5.0999999999999996</v>
      </c>
      <c r="AC27" s="80">
        <f t="shared" si="10"/>
        <v>8.5</v>
      </c>
      <c r="AD27" s="80">
        <f t="shared" si="11"/>
        <v>8.5</v>
      </c>
    </row>
    <row r="28" spans="1:30" ht="15.6" x14ac:dyDescent="0.3">
      <c r="A28" s="17" t="s">
        <v>68</v>
      </c>
      <c r="B28" s="42">
        <v>118</v>
      </c>
      <c r="C28" s="14" t="str">
        <f>VLOOKUP(A28,'Crop Plan'!$A$4:$K$27,8,FALSE)</f>
        <v>Wheat</v>
      </c>
      <c r="D28" s="43">
        <f>VLOOKUP(A28,'Crop Plan'!$A$4:$K$27,9,FALSE)</f>
        <v>0</v>
      </c>
      <c r="E28" s="44">
        <v>93</v>
      </c>
      <c r="F28" s="44"/>
      <c r="G28" s="45">
        <f t="shared" si="0"/>
        <v>62.29</v>
      </c>
      <c r="H28" s="77">
        <f t="shared" si="1"/>
        <v>20.700000000000003</v>
      </c>
      <c r="I28" s="46">
        <f t="shared" si="2"/>
        <v>8.5</v>
      </c>
      <c r="J28" s="79">
        <f t="shared" si="3"/>
        <v>8.5</v>
      </c>
      <c r="K28" s="47">
        <v>11</v>
      </c>
      <c r="L28" s="42">
        <v>52</v>
      </c>
      <c r="M28" s="48">
        <v>0</v>
      </c>
      <c r="N28" s="83">
        <v>30</v>
      </c>
      <c r="O28" s="49" t="s">
        <v>79</v>
      </c>
      <c r="P28" s="50">
        <f t="shared" si="4"/>
        <v>1.6057334663884606</v>
      </c>
      <c r="Q28" s="51">
        <v>34.700000000000003</v>
      </c>
      <c r="R28" s="51">
        <v>3</v>
      </c>
      <c r="S28" s="51">
        <v>5</v>
      </c>
      <c r="T28" s="51">
        <v>5</v>
      </c>
      <c r="U28" s="83">
        <v>170</v>
      </c>
      <c r="V28" s="49" t="s">
        <v>79</v>
      </c>
      <c r="W28" s="50">
        <f t="shared" si="5"/>
        <v>9.0991563095346102</v>
      </c>
      <c r="Y28" s="80">
        <f t="shared" si="6"/>
        <v>3.3</v>
      </c>
      <c r="Z28" s="80">
        <f t="shared" si="7"/>
        <v>15.600000000000001</v>
      </c>
      <c r="AA28" s="80">
        <f t="shared" si="8"/>
        <v>58.99</v>
      </c>
      <c r="AB28" s="80">
        <f t="shared" si="9"/>
        <v>5.0999999999999996</v>
      </c>
      <c r="AC28" s="80">
        <f t="shared" si="10"/>
        <v>8.5</v>
      </c>
      <c r="AD28" s="80">
        <f t="shared" si="11"/>
        <v>8.5</v>
      </c>
    </row>
    <row r="29" spans="1:30" ht="15.6" x14ac:dyDescent="0.3">
      <c r="B29" s="1"/>
      <c r="C29" s="1"/>
      <c r="D29" s="1"/>
      <c r="E29" s="1"/>
      <c r="F29" s="52"/>
      <c r="G29" s="1"/>
      <c r="H29" s="1"/>
      <c r="I29" s="1"/>
      <c r="J29" s="1"/>
      <c r="K29" s="52"/>
      <c r="L29" s="52"/>
      <c r="M29" s="52"/>
      <c r="N29" s="52"/>
      <c r="O29" s="1"/>
      <c r="P29" s="52"/>
      <c r="Q29" s="52"/>
      <c r="R29" s="52"/>
      <c r="S29" s="52"/>
      <c r="T29" s="52"/>
      <c r="U29" s="3"/>
      <c r="V29" s="1"/>
      <c r="W29" s="1"/>
    </row>
    <row r="30" spans="1:30" x14ac:dyDescent="0.3">
      <c r="B30" s="82" t="s">
        <v>37</v>
      </c>
      <c r="C30" s="53"/>
      <c r="F30" s="32"/>
      <c r="K30" s="32"/>
      <c r="L30" s="32"/>
      <c r="M30" s="32"/>
      <c r="N30" s="54"/>
      <c r="P30" s="32"/>
      <c r="Q30" s="32"/>
      <c r="R30" s="32"/>
      <c r="S30" s="32"/>
      <c r="T30" s="32"/>
      <c r="U30" s="54"/>
    </row>
    <row r="31" spans="1:30" ht="15.6" x14ac:dyDescent="0.3">
      <c r="A31" s="14" t="s">
        <v>4</v>
      </c>
      <c r="B31" s="81">
        <f>VLOOKUP(A31,'Crop Plan'!$G$31:$H$38,2,FALSE)</f>
        <v>1315</v>
      </c>
      <c r="C31" s="53"/>
      <c r="D31" s="56" t="s">
        <v>87</v>
      </c>
      <c r="E31" s="57"/>
      <c r="F31" s="58"/>
      <c r="G31" s="57"/>
      <c r="H31" s="59"/>
      <c r="I31" s="57"/>
      <c r="J31" s="57"/>
      <c r="K31" s="60"/>
      <c r="L31" s="60"/>
      <c r="M31" s="60"/>
      <c r="N31" s="61"/>
      <c r="P31" s="32"/>
      <c r="Q31" s="32"/>
      <c r="R31" s="32"/>
      <c r="S31" s="32"/>
      <c r="T31" s="32"/>
      <c r="U31" s="54" t="s">
        <v>88</v>
      </c>
    </row>
    <row r="32" spans="1:30" ht="15.6" x14ac:dyDescent="0.3">
      <c r="A32" s="14" t="s">
        <v>92</v>
      </c>
      <c r="B32" s="81">
        <f>VLOOKUP(A32,'Crop Plan'!$G$31:$H$38,2,FALSE)</f>
        <v>2730</v>
      </c>
      <c r="C32" s="53"/>
      <c r="D32" s="62"/>
      <c r="E32" s="1"/>
      <c r="F32" s="52"/>
      <c r="G32" s="1"/>
      <c r="I32" s="1"/>
      <c r="J32" s="1"/>
      <c r="K32" s="32"/>
      <c r="L32" s="32"/>
      <c r="M32" s="32"/>
      <c r="N32" s="63"/>
      <c r="P32" s="64" t="s">
        <v>89</v>
      </c>
      <c r="Q32" s="51">
        <v>11</v>
      </c>
      <c r="R32" s="51">
        <v>52</v>
      </c>
      <c r="S32" s="51">
        <v>0</v>
      </c>
      <c r="T32" s="65">
        <v>0</v>
      </c>
      <c r="U32" s="66">
        <f>SUMIF(K5:K28,Q32,P5:P28)</f>
        <v>34.781819831261906</v>
      </c>
    </row>
    <row r="33" spans="1:23" ht="15.6" x14ac:dyDescent="0.3">
      <c r="A33" s="14" t="s">
        <v>3</v>
      </c>
      <c r="B33" s="81">
        <f>VLOOKUP(A33,'Crop Plan'!$G$31:$H$38,2,FALSE)</f>
        <v>2140</v>
      </c>
      <c r="C33" s="53"/>
      <c r="D33" s="67"/>
      <c r="E33" s="68"/>
      <c r="F33" s="68"/>
      <c r="G33" s="68"/>
      <c r="H33" s="68"/>
      <c r="I33" s="68"/>
      <c r="J33" s="68"/>
      <c r="K33" s="68"/>
      <c r="L33" s="68"/>
      <c r="M33" s="68"/>
      <c r="N33" s="69"/>
      <c r="P33" s="64" t="s">
        <v>91</v>
      </c>
      <c r="Q33" s="51">
        <v>34.700000000000003</v>
      </c>
      <c r="R33" s="51">
        <v>3</v>
      </c>
      <c r="S33" s="51">
        <v>5</v>
      </c>
      <c r="T33" s="51">
        <v>5</v>
      </c>
      <c r="U33" s="66">
        <f>SUMIF(T5:T28,T33,W5:W28)</f>
        <v>96.929148144788172</v>
      </c>
    </row>
    <row r="34" spans="1:23" ht="15.6" x14ac:dyDescent="0.3">
      <c r="A34" s="14" t="s">
        <v>2</v>
      </c>
      <c r="B34" s="81">
        <f>VLOOKUP(A34,'Crop Plan'!$G$31:$H$38,2,FALSE)</f>
        <v>150</v>
      </c>
      <c r="C34" s="53"/>
      <c r="D34" s="67"/>
      <c r="E34" s="68"/>
      <c r="F34" s="68"/>
      <c r="G34" s="68"/>
      <c r="H34" s="68"/>
      <c r="I34" s="68"/>
      <c r="J34" s="68"/>
      <c r="K34" s="68"/>
      <c r="L34" s="68"/>
      <c r="M34" s="68"/>
      <c r="N34" s="69"/>
      <c r="P34" s="64" t="s">
        <v>3</v>
      </c>
      <c r="Q34" s="51">
        <v>34</v>
      </c>
      <c r="R34" s="51">
        <v>3</v>
      </c>
      <c r="S34" s="51">
        <v>0</v>
      </c>
      <c r="T34" s="51">
        <v>8</v>
      </c>
      <c r="U34" s="66">
        <f>SUMIF(T5:T28,T34,W5:W28)</f>
        <v>100.16783089902933</v>
      </c>
    </row>
    <row r="35" spans="1:23" ht="15.6" x14ac:dyDescent="0.3">
      <c r="A35" s="14" t="s">
        <v>69</v>
      </c>
      <c r="B35" s="81">
        <f>VLOOKUP(A35,'Crop Plan'!$G$31:$H$38,2,FALSE)</f>
        <v>490</v>
      </c>
      <c r="C35" s="53"/>
      <c r="D35" s="67"/>
      <c r="E35" s="68"/>
      <c r="F35" s="68"/>
      <c r="G35" s="68"/>
      <c r="H35" s="68"/>
      <c r="I35" s="68"/>
      <c r="J35" s="68"/>
      <c r="K35" s="68"/>
      <c r="L35" s="68"/>
      <c r="M35" s="68"/>
      <c r="N35" s="69"/>
      <c r="P35" s="64"/>
      <c r="Q35" s="51"/>
      <c r="R35" s="51"/>
      <c r="S35" s="51"/>
      <c r="T35" s="51"/>
      <c r="U35" s="66"/>
    </row>
    <row r="36" spans="1:23" ht="15.6" x14ac:dyDescent="0.3">
      <c r="A36" s="14" t="s">
        <v>0</v>
      </c>
      <c r="B36" s="81">
        <f>VLOOKUP(A36,'Crop Plan'!$G$31:$H$38,2,FALSE)</f>
        <v>0</v>
      </c>
      <c r="C36" s="70"/>
      <c r="D36" s="62"/>
      <c r="E36" s="1"/>
      <c r="F36" s="52"/>
      <c r="G36" s="52"/>
      <c r="H36" s="52"/>
      <c r="I36" s="52"/>
      <c r="J36" s="52"/>
      <c r="K36" s="52"/>
      <c r="L36" s="52"/>
      <c r="M36" s="52"/>
      <c r="N36" s="63"/>
      <c r="P36" s="32"/>
      <c r="Q36" s="32"/>
      <c r="R36" s="32"/>
      <c r="S36" s="52"/>
      <c r="T36" s="52"/>
      <c r="U36" s="3"/>
    </row>
    <row r="37" spans="1:23" ht="15.6" x14ac:dyDescent="0.3">
      <c r="A37" s="14" t="s">
        <v>90</v>
      </c>
      <c r="B37" s="81">
        <f>VLOOKUP(A37,'Crop Plan'!$G$31:$H$38,2,FALSE)</f>
        <v>0</v>
      </c>
      <c r="C37" s="70"/>
      <c r="D37" s="71"/>
      <c r="E37" s="55"/>
      <c r="F37" s="72"/>
      <c r="G37" s="72"/>
      <c r="H37" s="72"/>
      <c r="I37" s="72"/>
      <c r="J37" s="72"/>
      <c r="K37" s="72"/>
      <c r="L37" s="72"/>
      <c r="M37" s="72"/>
      <c r="N37" s="73"/>
      <c r="P37" s="32"/>
      <c r="Q37" s="32"/>
      <c r="R37" s="32"/>
      <c r="S37" s="52"/>
      <c r="T37" s="52"/>
      <c r="U37" s="74"/>
      <c r="V37" s="75"/>
      <c r="W37" s="75"/>
    </row>
    <row r="38" spans="1:23" ht="15.6" x14ac:dyDescent="0.3">
      <c r="A38" s="14" t="s">
        <v>16</v>
      </c>
      <c r="B38" s="81">
        <f>VLOOKUP(A38,'Crop Plan'!$G$31:$H$38,2,FALSE)</f>
        <v>0</v>
      </c>
      <c r="C38" s="70"/>
      <c r="D38" s="1"/>
      <c r="E38" s="1"/>
      <c r="F38" s="52"/>
      <c r="G38" s="52"/>
      <c r="H38" s="52"/>
      <c r="I38" s="52"/>
      <c r="J38" s="52"/>
      <c r="K38" s="52"/>
      <c r="L38" s="52"/>
      <c r="M38" s="52"/>
      <c r="N38" s="54"/>
      <c r="P38" s="32"/>
      <c r="Q38" s="32"/>
      <c r="R38" s="32"/>
      <c r="S38" s="52"/>
      <c r="T38" s="52"/>
      <c r="U38" s="74"/>
      <c r="V38" s="75"/>
      <c r="W38" s="75"/>
    </row>
    <row r="39" spans="1:23" ht="15.6" x14ac:dyDescent="0.3">
      <c r="C39" s="1"/>
      <c r="D39" s="1"/>
      <c r="E39" s="1"/>
      <c r="F39" s="52"/>
      <c r="G39" s="52"/>
      <c r="H39" s="52"/>
      <c r="I39" s="52"/>
      <c r="J39" s="52"/>
      <c r="K39" s="52"/>
      <c r="L39" s="52"/>
      <c r="M39" s="52"/>
      <c r="N39" s="54"/>
      <c r="P39" s="32"/>
      <c r="Q39" s="32"/>
      <c r="R39" s="32"/>
      <c r="S39" s="52"/>
      <c r="T39" s="52"/>
      <c r="U39" s="74"/>
      <c r="V39" s="75"/>
      <c r="W39" s="75"/>
    </row>
  </sheetData>
  <mergeCells count="6">
    <mergeCell ref="D33:N35"/>
    <mergeCell ref="G3:J3"/>
    <mergeCell ref="K3:M4"/>
    <mergeCell ref="N3:O4"/>
    <mergeCell ref="Q3:T4"/>
    <mergeCell ref="U4:V4"/>
  </mergeCells>
  <phoneticPr fontId="8" type="noConversion"/>
  <conditionalFormatting sqref="B5:B28 K5:W5 K13:W15 K6:P12 U6:W12 K18:W25 K16:P17 U16:W17 K26:P28 U26:W28">
    <cfRule type="cellIs" dxfId="51" priority="41" operator="equal">
      <formula>"Lentils"</formula>
    </cfRule>
    <cfRule type="cellIs" dxfId="50" priority="42" operator="equal">
      <formula>"canola"</formula>
    </cfRule>
    <cfRule type="cellIs" dxfId="49" priority="43" operator="equal">
      <formula>"chickpeas"</formula>
    </cfRule>
    <cfRule type="cellIs" dxfId="48" priority="44" operator="equal">
      <formula>"durum"</formula>
    </cfRule>
  </conditionalFormatting>
  <conditionalFormatting sqref="B31:B38">
    <cfRule type="cellIs" dxfId="47" priority="45" operator="equal">
      <formula>"HRSW"</formula>
    </cfRule>
    <cfRule type="cellIs" dxfId="46" priority="46" operator="equal">
      <formula>"Peas"</formula>
    </cfRule>
    <cfRule type="cellIs" dxfId="45" priority="47" operator="equal">
      <formula>"Dry Beans"</formula>
    </cfRule>
    <cfRule type="cellIs" dxfId="44" priority="48" operator="equal">
      <formula>"Flax"</formula>
    </cfRule>
    <cfRule type="cellIs" dxfId="43" priority="49" operator="equal">
      <formula>"Lentils"</formula>
    </cfRule>
    <cfRule type="cellIs" dxfId="42" priority="50" operator="equal">
      <formula>"chickpeas"</formula>
    </cfRule>
    <cfRule type="cellIs" dxfId="41" priority="51" operator="equal">
      <formula>"durum"</formula>
    </cfRule>
    <cfRule type="cellIs" dxfId="40" priority="52" operator="equal">
      <formula>"canola"</formula>
    </cfRule>
  </conditionalFormatting>
  <conditionalFormatting sqref="I31:J32 D33:E33 D31:G32 C29:U29 D5:F28">
    <cfRule type="cellIs" dxfId="39" priority="62" operator="equal">
      <formula>"chickpeas"</formula>
    </cfRule>
    <cfRule type="cellIs" dxfId="38" priority="63" operator="equal">
      <formula>"durum"</formula>
    </cfRule>
  </conditionalFormatting>
  <conditionalFormatting sqref="C29:U29 D31:G32 D5:F28">
    <cfRule type="cellIs" dxfId="37" priority="57" operator="equal">
      <formula>"Lentils"</formula>
    </cfRule>
    <cfRule type="cellIs" dxfId="36" priority="60" operator="equal">
      <formula>"canola"</formula>
    </cfRule>
  </conditionalFormatting>
  <conditionalFormatting sqref="I31:J32 D33:E33">
    <cfRule type="cellIs" dxfId="35" priority="61" operator="equal">
      <formula>"Lentils"</formula>
    </cfRule>
    <cfRule type="cellIs" dxfId="34" priority="64" operator="equal">
      <formula>"canola"</formula>
    </cfRule>
  </conditionalFormatting>
  <conditionalFormatting sqref="D5:D28">
    <cfRule type="cellIs" dxfId="33" priority="53" operator="equal">
      <formula>"HRSW"</formula>
    </cfRule>
    <cfRule type="cellIs" dxfId="32" priority="54" operator="equal">
      <formula>"Peas"</formula>
    </cfRule>
    <cfRule type="cellIs" dxfId="31" priority="55" operator="equal">
      <formula>"Dry Beans"</formula>
    </cfRule>
    <cfRule type="cellIs" dxfId="30" priority="56" operator="equal">
      <formula>"Flax"</formula>
    </cfRule>
    <cfRule type="cellIs" dxfId="29" priority="58" operator="equal">
      <formula>"chickpeas"</formula>
    </cfRule>
    <cfRule type="cellIs" dxfId="28" priority="59" operator="equal">
      <formula>"durum"</formula>
    </cfRule>
  </conditionalFormatting>
  <conditionalFormatting sqref="Q32:S32">
    <cfRule type="cellIs" dxfId="27" priority="37" operator="equal">
      <formula>"Lentils"</formula>
    </cfRule>
    <cfRule type="cellIs" dxfId="26" priority="38" operator="equal">
      <formula>"canola"</formula>
    </cfRule>
    <cfRule type="cellIs" dxfId="25" priority="39" operator="equal">
      <formula>"chickpeas"</formula>
    </cfRule>
    <cfRule type="cellIs" dxfId="24" priority="40" operator="equal">
      <formula>"durum"</formula>
    </cfRule>
  </conditionalFormatting>
  <conditionalFormatting sqref="Q33:T35">
    <cfRule type="cellIs" dxfId="23" priority="33" operator="equal">
      <formula>"Lentils"</formula>
    </cfRule>
    <cfRule type="cellIs" dxfId="22" priority="34" operator="equal">
      <formula>"canola"</formula>
    </cfRule>
    <cfRule type="cellIs" dxfId="21" priority="35" operator="equal">
      <formula>"chickpeas"</formula>
    </cfRule>
    <cfRule type="cellIs" dxfId="20" priority="36" operator="equal">
      <formula>"durum"</formula>
    </cfRule>
  </conditionalFormatting>
  <conditionalFormatting sqref="C5:C28 A31:A38">
    <cfRule type="cellIs" dxfId="19" priority="21" operator="equal">
      <formula>"Chickpeas"</formula>
    </cfRule>
    <cfRule type="cellIs" dxfId="18" priority="22" operator="equal">
      <formula>"Flax"</formula>
    </cfRule>
    <cfRule type="cellIs" dxfId="17" priority="23" operator="equal">
      <formula>"Peas"</formula>
    </cfRule>
    <cfRule type="cellIs" dxfId="16" priority="24" operator="equal">
      <formula>"Wheat"</formula>
    </cfRule>
    <cfRule type="cellIs" dxfId="15" priority="25" operator="equal">
      <formula>"Durum"</formula>
    </cfRule>
    <cfRule type="cellIs" dxfId="14" priority="26" operator="equal">
      <formula>"Lentils"</formula>
    </cfRule>
    <cfRule type="cellIs" dxfId="13" priority="27" operator="equal">
      <formula>"Canola"</formula>
    </cfRule>
    <cfRule type="cellIs" dxfId="12" priority="28" operator="equal">
      <formula>"Barley"</formula>
    </cfRule>
  </conditionalFormatting>
  <conditionalFormatting sqref="Q6:T12">
    <cfRule type="cellIs" dxfId="11" priority="9" operator="equal">
      <formula>"Lentils"</formula>
    </cfRule>
    <cfRule type="cellIs" dxfId="10" priority="10" operator="equal">
      <formula>"canola"</formula>
    </cfRule>
    <cfRule type="cellIs" dxfId="9" priority="11" operator="equal">
      <formula>"chickpeas"</formula>
    </cfRule>
    <cfRule type="cellIs" dxfId="8" priority="12" operator="equal">
      <formula>"durum"</formula>
    </cfRule>
  </conditionalFormatting>
  <conditionalFormatting sqref="Q16:T17">
    <cfRule type="cellIs" dxfId="7" priority="5" operator="equal">
      <formula>"Lentils"</formula>
    </cfRule>
    <cfRule type="cellIs" dxfId="6" priority="6" operator="equal">
      <formula>"canola"</formula>
    </cfRule>
    <cfRule type="cellIs" dxfId="5" priority="7" operator="equal">
      <formula>"chickpeas"</formula>
    </cfRule>
    <cfRule type="cellIs" dxfId="4" priority="8" operator="equal">
      <formula>"durum"</formula>
    </cfRule>
  </conditionalFormatting>
  <conditionalFormatting sqref="Q26:T28">
    <cfRule type="cellIs" dxfId="3" priority="1" operator="equal">
      <formula>"Lentils"</formula>
    </cfRule>
    <cfRule type="cellIs" dxfId="2" priority="2" operator="equal">
      <formula>"canola"</formula>
    </cfRule>
    <cfRule type="cellIs" dxfId="1" priority="3" operator="equal">
      <formula>"chickpeas"</formula>
    </cfRule>
    <cfRule type="cellIs" dxfId="0" priority="4" operator="equal">
      <formula>"durum"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Crop Plan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Oram</dc:creator>
  <cp:lastModifiedBy>Kirsten Oram</cp:lastModifiedBy>
  <dcterms:created xsi:type="dcterms:W3CDTF">2026-09-29T20:29:58Z</dcterms:created>
  <dcterms:modified xsi:type="dcterms:W3CDTF">2026-09-29T21:19:20Z</dcterms:modified>
</cp:coreProperties>
</file>